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iai5900\AppData\Local\Microsoft\Windows\INetCache\Content.Outlook\X9JAM5NO\"/>
    </mc:Choice>
  </mc:AlternateContent>
  <bookViews>
    <workbookView xWindow="0" yWindow="0" windowWidth="19200" windowHeight="6440"/>
  </bookViews>
  <sheets>
    <sheet name="Formular 1" sheetId="4" r:id="rId1"/>
    <sheet name="Beitragsmaximum 2024" sheetId="6" state="hidden" r:id="rId2"/>
    <sheet name="Reporting Bund" sheetId="9" state="hidden" r:id="rId3"/>
  </sheets>
  <definedNames>
    <definedName name="_xlnm.Print_Area" localSheetId="0">'Formular 1'!$A$1:$H$43</definedName>
    <definedName name="Statu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4" l="1"/>
  <c r="C46" i="4"/>
  <c r="F7" i="4" l="1"/>
  <c r="G7" i="4" l="1"/>
  <c r="H7" i="4" s="1"/>
  <c r="G15" i="6"/>
  <c r="G16" i="6"/>
  <c r="G17" i="6"/>
  <c r="G18" i="6"/>
  <c r="G31" i="6"/>
  <c r="G32" i="6"/>
  <c r="G33" i="6"/>
  <c r="G34" i="6"/>
  <c r="G47" i="6"/>
  <c r="G48" i="6"/>
  <c r="G49" i="6"/>
  <c r="G50" i="6"/>
  <c r="G63" i="6"/>
  <c r="G64" i="6"/>
  <c r="G65" i="6"/>
  <c r="G66" i="6"/>
  <c r="F3" i="6"/>
  <c r="G3" i="6" s="1"/>
  <c r="F4" i="6"/>
  <c r="G4" i="6" s="1"/>
  <c r="F5" i="6"/>
  <c r="G5" i="6" s="1"/>
  <c r="F6" i="6"/>
  <c r="G6" i="6" s="1"/>
  <c r="F7" i="6"/>
  <c r="G7" i="6" s="1"/>
  <c r="F8" i="6"/>
  <c r="G8" i="6" s="1"/>
  <c r="F9" i="6"/>
  <c r="G9" i="6" s="1"/>
  <c r="F10" i="6"/>
  <c r="G10" i="6" s="1"/>
  <c r="F11" i="6"/>
  <c r="G11" i="6" s="1"/>
  <c r="F12" i="6"/>
  <c r="G12" i="6" s="1"/>
  <c r="F13" i="6"/>
  <c r="G13" i="6" s="1"/>
  <c r="F14" i="6"/>
  <c r="G14" i="6" s="1"/>
  <c r="F15" i="6"/>
  <c r="F16" i="6"/>
  <c r="F17" i="6"/>
  <c r="F18" i="6"/>
  <c r="F19" i="6"/>
  <c r="G19" i="6" s="1"/>
  <c r="F20" i="6"/>
  <c r="G20" i="6" s="1"/>
  <c r="F21" i="6"/>
  <c r="G21" i="6" s="1"/>
  <c r="F22" i="6"/>
  <c r="G22" i="6" s="1"/>
  <c r="F23" i="6"/>
  <c r="G23" i="6" s="1"/>
  <c r="F24" i="6"/>
  <c r="G24" i="6" s="1"/>
  <c r="F25" i="6"/>
  <c r="G25" i="6" s="1"/>
  <c r="F26" i="6"/>
  <c r="G26" i="6" s="1"/>
  <c r="F27" i="6"/>
  <c r="G27" i="6" s="1"/>
  <c r="F28" i="6"/>
  <c r="G28" i="6" s="1"/>
  <c r="F29" i="6"/>
  <c r="G29" i="6" s="1"/>
  <c r="F30" i="6"/>
  <c r="G30" i="6" s="1"/>
  <c r="F31" i="6"/>
  <c r="F32" i="6"/>
  <c r="F33" i="6"/>
  <c r="F34" i="6"/>
  <c r="F35" i="6"/>
  <c r="G35" i="6" s="1"/>
  <c r="F36" i="6"/>
  <c r="G36" i="6" s="1"/>
  <c r="F37" i="6"/>
  <c r="G37" i="6" s="1"/>
  <c r="F38" i="6"/>
  <c r="G38" i="6" s="1"/>
  <c r="F39" i="6"/>
  <c r="G39" i="6" s="1"/>
  <c r="F40" i="6"/>
  <c r="G40" i="6" s="1"/>
  <c r="F41" i="6"/>
  <c r="G41" i="6" s="1"/>
  <c r="F42" i="6"/>
  <c r="G42" i="6" s="1"/>
  <c r="F43" i="6"/>
  <c r="G43" i="6" s="1"/>
  <c r="F44" i="6"/>
  <c r="G44" i="6" s="1"/>
  <c r="F45" i="6"/>
  <c r="G45" i="6" s="1"/>
  <c r="F46" i="6"/>
  <c r="G46" i="6" s="1"/>
  <c r="F47" i="6"/>
  <c r="F48" i="6"/>
  <c r="F49" i="6"/>
  <c r="F50" i="6"/>
  <c r="F51" i="6"/>
  <c r="G51" i="6" s="1"/>
  <c r="F52" i="6"/>
  <c r="G52" i="6" s="1"/>
  <c r="F53" i="6"/>
  <c r="G53" i="6" s="1"/>
  <c r="F54" i="6"/>
  <c r="G54" i="6" s="1"/>
  <c r="F55" i="6"/>
  <c r="G55" i="6" s="1"/>
  <c r="F56" i="6"/>
  <c r="G56" i="6" s="1"/>
  <c r="F57" i="6"/>
  <c r="G57" i="6" s="1"/>
  <c r="F58" i="6"/>
  <c r="G58" i="6" s="1"/>
  <c r="F59" i="6"/>
  <c r="G59" i="6" s="1"/>
  <c r="F60" i="6"/>
  <c r="G60" i="6" s="1"/>
  <c r="F61" i="6"/>
  <c r="G61" i="6" s="1"/>
  <c r="F62" i="6"/>
  <c r="G62" i="6" s="1"/>
  <c r="F63" i="6"/>
  <c r="F64" i="6"/>
  <c r="F65" i="6"/>
  <c r="F66" i="6"/>
  <c r="F67" i="6"/>
  <c r="G67" i="6" s="1"/>
  <c r="F68" i="6"/>
  <c r="G68" i="6" s="1"/>
  <c r="F69" i="6"/>
  <c r="G69" i="6" s="1"/>
  <c r="F70" i="6"/>
  <c r="G70" i="6" s="1"/>
  <c r="F71" i="6"/>
  <c r="G71" i="6" s="1"/>
  <c r="F72" i="6"/>
  <c r="G72" i="6" s="1"/>
  <c r="F73" i="6"/>
  <c r="G73" i="6" s="1"/>
  <c r="F74" i="6"/>
  <c r="G74" i="6" s="1"/>
  <c r="F75" i="6"/>
  <c r="G75" i="6" s="1"/>
  <c r="F76" i="6"/>
  <c r="G76" i="6" s="1"/>
  <c r="F77" i="6"/>
  <c r="G77" i="6" s="1"/>
  <c r="F2" i="6"/>
  <c r="G2" i="6" s="1"/>
  <c r="D7" i="9" l="1"/>
  <c r="D8" i="9"/>
  <c r="D9" i="9"/>
  <c r="D10" i="9"/>
  <c r="D6" i="9"/>
  <c r="B7" i="9"/>
  <c r="B8" i="9"/>
  <c r="B9" i="9"/>
  <c r="B10" i="9"/>
  <c r="B6" i="9"/>
  <c r="B36" i="4" l="1"/>
  <c r="B35" i="4"/>
  <c r="B34" i="4"/>
  <c r="B33" i="4"/>
  <c r="B32" i="4"/>
  <c r="A37" i="9" l="1"/>
  <c r="B4" i="9"/>
  <c r="B36" i="9" s="1"/>
  <c r="C47" i="6" l="1"/>
  <c r="F8" i="4" l="1"/>
  <c r="C31" i="4" s="1"/>
  <c r="D47" i="6"/>
  <c r="C77" i="6"/>
  <c r="D77" i="6" s="1"/>
  <c r="C76" i="6"/>
  <c r="D76" i="6" s="1"/>
  <c r="C75" i="6"/>
  <c r="D75" i="6" s="1"/>
  <c r="C74" i="6"/>
  <c r="D74" i="6" s="1"/>
  <c r="C73" i="6"/>
  <c r="D73" i="6" s="1"/>
  <c r="C72" i="6"/>
  <c r="D72" i="6" s="1"/>
  <c r="C71" i="6"/>
  <c r="D71" i="6" s="1"/>
  <c r="C70" i="6"/>
  <c r="D70" i="6" s="1"/>
  <c r="C69" i="6"/>
  <c r="D69" i="6" s="1"/>
  <c r="C68" i="6"/>
  <c r="D68" i="6" s="1"/>
  <c r="C67" i="6"/>
  <c r="D67" i="6" s="1"/>
  <c r="C66" i="6"/>
  <c r="D66" i="6" s="1"/>
  <c r="C65" i="6"/>
  <c r="D65" i="6" s="1"/>
  <c r="C64" i="6"/>
  <c r="D64" i="6" s="1"/>
  <c r="C63" i="6"/>
  <c r="D63" i="6" s="1"/>
  <c r="C62" i="6"/>
  <c r="D62" i="6" s="1"/>
  <c r="C61" i="6"/>
  <c r="D61" i="6" s="1"/>
  <c r="C60" i="6"/>
  <c r="D60" i="6" s="1"/>
  <c r="C59" i="6"/>
  <c r="D59" i="6" s="1"/>
  <c r="C58" i="6"/>
  <c r="D58" i="6" s="1"/>
  <c r="C57" i="6"/>
  <c r="D57" i="6" s="1"/>
  <c r="C56" i="6"/>
  <c r="D56" i="6" s="1"/>
  <c r="C55" i="6"/>
  <c r="D55" i="6" s="1"/>
  <c r="C54" i="6"/>
  <c r="D54" i="6" s="1"/>
  <c r="C53" i="6"/>
  <c r="D53" i="6" s="1"/>
  <c r="C52" i="6"/>
  <c r="D52" i="6" s="1"/>
  <c r="C51" i="6"/>
  <c r="D51" i="6" s="1"/>
  <c r="C50" i="6"/>
  <c r="D50" i="6" s="1"/>
  <c r="C49" i="6"/>
  <c r="D49" i="6" s="1"/>
  <c r="C48" i="6"/>
  <c r="D48" i="6" s="1"/>
  <c r="C46" i="6"/>
  <c r="D46" i="6" s="1"/>
  <c r="C45" i="6"/>
  <c r="D45" i="6" s="1"/>
  <c r="C44" i="6"/>
  <c r="D44" i="6" s="1"/>
  <c r="C43" i="6"/>
  <c r="D43" i="6" s="1"/>
  <c r="C42" i="6"/>
  <c r="D42" i="6" s="1"/>
  <c r="C41" i="6"/>
  <c r="D41" i="6" s="1"/>
  <c r="C40" i="6"/>
  <c r="D40" i="6" s="1"/>
  <c r="C39" i="6"/>
  <c r="D39" i="6" s="1"/>
  <c r="C38" i="6"/>
  <c r="D38" i="6" s="1"/>
  <c r="C37" i="6"/>
  <c r="D37" i="6" s="1"/>
  <c r="C36" i="6"/>
  <c r="D36" i="6" s="1"/>
  <c r="C35" i="6"/>
  <c r="D35" i="6" s="1"/>
  <c r="C34" i="6"/>
  <c r="D34" i="6" s="1"/>
  <c r="C33" i="6"/>
  <c r="D33" i="6" s="1"/>
  <c r="C32" i="6"/>
  <c r="D32" i="6" s="1"/>
  <c r="C31" i="6"/>
  <c r="D31" i="6" s="1"/>
  <c r="C30" i="6"/>
  <c r="D30" i="6" s="1"/>
  <c r="C29" i="6"/>
  <c r="D29" i="6" s="1"/>
  <c r="C28" i="6"/>
  <c r="D28" i="6" s="1"/>
  <c r="C27" i="6"/>
  <c r="D27" i="6" s="1"/>
  <c r="C26" i="6"/>
  <c r="D26" i="6" s="1"/>
  <c r="C25" i="6"/>
  <c r="D25" i="6" s="1"/>
  <c r="C24" i="6"/>
  <c r="D24" i="6" s="1"/>
  <c r="C23" i="6"/>
  <c r="D23" i="6" s="1"/>
  <c r="C22" i="6"/>
  <c r="D22" i="6" s="1"/>
  <c r="C21" i="6"/>
  <c r="D21" i="6" s="1"/>
  <c r="C20" i="6"/>
  <c r="D20" i="6" s="1"/>
  <c r="C19" i="6"/>
  <c r="D19" i="6" s="1"/>
  <c r="C18" i="6"/>
  <c r="D18" i="6" s="1"/>
  <c r="C17" i="6"/>
  <c r="D17" i="6" s="1"/>
  <c r="C16" i="6"/>
  <c r="D16" i="6" s="1"/>
  <c r="C15" i="6"/>
  <c r="D15" i="6" s="1"/>
  <c r="C14" i="6"/>
  <c r="D14" i="6" s="1"/>
  <c r="C13" i="6"/>
  <c r="D13" i="6" s="1"/>
  <c r="C12" i="6"/>
  <c r="D12" i="6" s="1"/>
  <c r="C11" i="6"/>
  <c r="D11" i="6" s="1"/>
  <c r="C10" i="6"/>
  <c r="D10" i="6" s="1"/>
  <c r="C9" i="6"/>
  <c r="D9" i="6" s="1"/>
  <c r="C8" i="6"/>
  <c r="D8" i="6" s="1"/>
  <c r="C7" i="6"/>
  <c r="D7" i="6" s="1"/>
  <c r="C6" i="6"/>
  <c r="D6" i="6" s="1"/>
  <c r="C5" i="6"/>
  <c r="D5" i="6" s="1"/>
  <c r="C4" i="6"/>
  <c r="D4" i="6" s="1"/>
  <c r="C3" i="6"/>
  <c r="D3" i="6" s="1"/>
  <c r="C2" i="6"/>
  <c r="D2" i="6" s="1"/>
  <c r="C29" i="4" l="1"/>
  <c r="B5" i="9"/>
  <c r="B11" i="9" s="1"/>
  <c r="C6" i="9" s="1"/>
  <c r="D4" i="9" l="1"/>
  <c r="B16" i="9"/>
  <c r="A4" i="9"/>
  <c r="D16" i="9" l="1"/>
  <c r="D36" i="9"/>
  <c r="B27" i="9"/>
  <c r="B46" i="4" s="1"/>
  <c r="D27" i="9"/>
  <c r="D46" i="4" s="1"/>
  <c r="B13" i="9" l="1"/>
  <c r="G8" i="4"/>
  <c r="D31" i="4" s="1"/>
  <c r="D5" i="9" s="1"/>
  <c r="B31" i="4" l="1"/>
  <c r="D29" i="4"/>
  <c r="B29" i="4" s="1"/>
  <c r="D13" i="9"/>
  <c r="G12" i="4" l="1"/>
  <c r="F9" i="4"/>
  <c r="F12" i="4"/>
  <c r="H8" i="4"/>
  <c r="D11" i="9" l="1"/>
  <c r="G9" i="4"/>
  <c r="H12" i="4"/>
  <c r="H9" i="4"/>
  <c r="E6" i="9" l="1"/>
  <c r="E9" i="9"/>
  <c r="E8" i="9"/>
  <c r="E7" i="9"/>
  <c r="E10" i="9"/>
  <c r="E5" i="9"/>
  <c r="D14" i="9"/>
  <c r="D22" i="9" l="1"/>
  <c r="E19" i="9"/>
  <c r="E20" i="9"/>
  <c r="D19" i="9"/>
  <c r="D18" i="9"/>
  <c r="E17" i="9"/>
  <c r="E21" i="9"/>
  <c r="D20" i="9"/>
  <c r="E18" i="9"/>
  <c r="D21" i="9"/>
  <c r="E22" i="9"/>
  <c r="D17" i="9"/>
  <c r="B14" i="9"/>
  <c r="C7" i="9"/>
  <c r="C10" i="9"/>
  <c r="C8" i="9"/>
  <c r="C9" i="9"/>
  <c r="C5" i="9"/>
  <c r="C20" i="9" l="1"/>
  <c r="C21" i="9"/>
  <c r="C19" i="9"/>
  <c r="C22" i="9"/>
  <c r="C17" i="9"/>
  <c r="B22" i="9"/>
  <c r="C18" i="9"/>
  <c r="B20" i="9"/>
  <c r="B19" i="9"/>
  <c r="B18" i="9"/>
  <c r="B21" i="9"/>
  <c r="B17" i="9"/>
  <c r="F13" i="4" l="1"/>
  <c r="F14" i="4" l="1"/>
  <c r="G13" i="4"/>
  <c r="G14" i="4" l="1"/>
  <c r="F15" i="4" s="1"/>
  <c r="B24" i="9" s="1"/>
  <c r="H13" i="4"/>
  <c r="G18" i="4" l="1"/>
  <c r="C29" i="9"/>
  <c r="C48" i="4" s="1"/>
  <c r="C30" i="9"/>
  <c r="C49" i="4" s="1"/>
  <c r="C31" i="9"/>
  <c r="C50" i="4" s="1"/>
  <c r="C32" i="9"/>
  <c r="C51" i="4" s="1"/>
  <c r="C33" i="9"/>
  <c r="C52" i="4" s="1"/>
  <c r="C28" i="9"/>
  <c r="C47" i="4" s="1"/>
  <c r="B33" i="9"/>
  <c r="B52" i="4" s="1"/>
  <c r="B28" i="9"/>
  <c r="B47" i="4" s="1"/>
  <c r="B32" i="9"/>
  <c r="B51" i="4" s="1"/>
  <c r="B29" i="9"/>
  <c r="B48" i="4" s="1"/>
  <c r="B30" i="9"/>
  <c r="B49" i="4" s="1"/>
  <c r="B31" i="9"/>
  <c r="B50" i="4" s="1"/>
  <c r="G16" i="4"/>
  <c r="F18" i="4" s="1"/>
  <c r="H14" i="4"/>
  <c r="H18" i="4" l="1"/>
  <c r="G17" i="4"/>
  <c r="G20" i="4" s="1"/>
  <c r="D37" i="9" s="1"/>
  <c r="D55" i="4" s="1"/>
  <c r="D25" i="9"/>
  <c r="H15" i="4"/>
  <c r="F17" i="4"/>
  <c r="F20" i="4" s="1"/>
  <c r="B37" i="9" s="1"/>
  <c r="B55" i="4" s="1"/>
  <c r="H16" i="4"/>
  <c r="E37" i="9" l="1"/>
  <c r="E30" i="9"/>
  <c r="E49" i="4" s="1"/>
  <c r="E31" i="9"/>
  <c r="E50" i="4" s="1"/>
  <c r="E32" i="9"/>
  <c r="E51" i="4" s="1"/>
  <c r="E33" i="9"/>
  <c r="E52" i="4" s="1"/>
  <c r="E28" i="9"/>
  <c r="E47" i="4" s="1"/>
  <c r="E29" i="9"/>
  <c r="E48" i="4" s="1"/>
  <c r="D30" i="9"/>
  <c r="D49" i="4" s="1"/>
  <c r="D29" i="9"/>
  <c r="D48" i="4" s="1"/>
  <c r="D32" i="9"/>
  <c r="D51" i="4" s="1"/>
  <c r="D33" i="9"/>
  <c r="D52" i="4" s="1"/>
  <c r="D31" i="9"/>
  <c r="D50" i="4" s="1"/>
  <c r="D28" i="9"/>
  <c r="D47" i="4" s="1"/>
  <c r="H17" i="4"/>
  <c r="H20" i="4"/>
</calcChain>
</file>

<file path=xl/sharedStrings.xml><?xml version="1.0" encoding="utf-8"?>
<sst xmlns="http://schemas.openxmlformats.org/spreadsheetml/2006/main" count="166" uniqueCount="129">
  <si>
    <t>Version</t>
  </si>
  <si>
    <t>Politische Gemeinde</t>
  </si>
  <si>
    <t xml:space="preserve"> </t>
  </si>
  <si>
    <t>Bestätigung:</t>
  </si>
  <si>
    <t>Unterschrift:</t>
  </si>
  <si>
    <t>Total</t>
  </si>
  <si>
    <t>Altstätten</t>
  </si>
  <si>
    <t>Andwil</t>
  </si>
  <si>
    <t>Au</t>
  </si>
  <si>
    <t>Bad Ragaz</t>
  </si>
  <si>
    <t>Balgach</t>
  </si>
  <si>
    <t>Benken</t>
  </si>
  <si>
    <t>Berg</t>
  </si>
  <si>
    <t>Berneck</t>
  </si>
  <si>
    <t>Buchs</t>
  </si>
  <si>
    <t>Bütschwil-Ganterschwil</t>
  </si>
  <si>
    <t>Degersheim</t>
  </si>
  <si>
    <t>Diepoldsau</t>
  </si>
  <si>
    <t>Ebnat-Kappel</t>
  </si>
  <si>
    <t>Eggersriet</t>
  </si>
  <si>
    <t>Eichberg</t>
  </si>
  <si>
    <t>Eschenbach</t>
  </si>
  <si>
    <t>Flawil</t>
  </si>
  <si>
    <t>Flums</t>
  </si>
  <si>
    <t>Gaiserwald</t>
  </si>
  <si>
    <t>Gams</t>
  </si>
  <si>
    <t>Goldach</t>
  </si>
  <si>
    <t>Gommiswald</t>
  </si>
  <si>
    <t>Gossau</t>
  </si>
  <si>
    <t>Grabs</t>
  </si>
  <si>
    <t>Häggenschwil</t>
  </si>
  <si>
    <t>Jonschwil</t>
  </si>
  <si>
    <t>Kaltbrunn</t>
  </si>
  <si>
    <t>Kirchberg</t>
  </si>
  <si>
    <t>Lichtensteig</t>
  </si>
  <si>
    <t>Lütisburg</t>
  </si>
  <si>
    <t>Marbach</t>
  </si>
  <si>
    <t>Mels</t>
  </si>
  <si>
    <t>Mörschwil</t>
  </si>
  <si>
    <t>Mosnang</t>
  </si>
  <si>
    <t>Muolen</t>
  </si>
  <si>
    <t>Neckertal</t>
  </si>
  <si>
    <t>Nesslau</t>
  </si>
  <si>
    <t>Niederbüren</t>
  </si>
  <si>
    <t>Niederhelfenschwil</t>
  </si>
  <si>
    <t>Oberriet</t>
  </si>
  <si>
    <t>Oberuzwil</t>
  </si>
  <si>
    <t>Pfäfers</t>
  </si>
  <si>
    <t>Quarten</t>
  </si>
  <si>
    <t>Rapperswil-Jona</t>
  </si>
  <si>
    <t>Rebstein</t>
  </si>
  <si>
    <t>Rheineck</t>
  </si>
  <si>
    <t>Rorschach</t>
  </si>
  <si>
    <t>Rorschacherberg</t>
  </si>
  <si>
    <t>Rüthi</t>
  </si>
  <si>
    <t>Sargans</t>
  </si>
  <si>
    <t>Schänis</t>
  </si>
  <si>
    <t>Schmerikon</t>
  </si>
  <si>
    <t>Sennwald</t>
  </si>
  <si>
    <t>Sevelen</t>
  </si>
  <si>
    <t>St.Gallen</t>
  </si>
  <si>
    <t>St.Margrethen</t>
  </si>
  <si>
    <t>Steinach</t>
  </si>
  <si>
    <t>Thal</t>
  </si>
  <si>
    <t>Tübach</t>
  </si>
  <si>
    <t>Untereggen</t>
  </si>
  <si>
    <t>Uznach</t>
  </si>
  <si>
    <t>Uzwil</t>
  </si>
  <si>
    <t>Waldkirch</t>
  </si>
  <si>
    <t>Walenstadt</t>
  </si>
  <si>
    <t>Wartau</t>
  </si>
  <si>
    <t>Wattwil</t>
  </si>
  <si>
    <t>Weesen</t>
  </si>
  <si>
    <t>Widnau</t>
  </si>
  <si>
    <t>Wil</t>
  </si>
  <si>
    <t>Wildhaus-Alt St.Johann</t>
  </si>
  <si>
    <t>Wittenbach</t>
  </si>
  <si>
    <t>Zuzwil</t>
  </si>
  <si>
    <t>Gemeinde</t>
  </si>
  <si>
    <t>Amden</t>
  </si>
  <si>
    <t>Oberbüren</t>
  </si>
  <si>
    <t>Vilters-Wangs</t>
  </si>
  <si>
    <t>integrierte Fallführungs-pauschale (5%) in Fr.</t>
  </si>
  <si>
    <t>Fallführungspauschale</t>
  </si>
  <si>
    <t>Sprache</t>
  </si>
  <si>
    <t>Schutzstatus S</t>
  </si>
  <si>
    <t>IP</t>
  </si>
  <si>
    <t>Betrag</t>
  </si>
  <si>
    <t>S</t>
  </si>
  <si>
    <t>Total Beitragsmaximum (Kostendach)</t>
  </si>
  <si>
    <t>Kosten</t>
  </si>
  <si>
    <t>Refinanzierte Kosten</t>
  </si>
  <si>
    <t>Quersubvention IP für S</t>
  </si>
  <si>
    <t>Quersubvention S für IP</t>
  </si>
  <si>
    <t>Ausbildungs- und Arbeitsmarktfähigkeit</t>
  </si>
  <si>
    <t>Frühe Kindheit</t>
  </si>
  <si>
    <t>deklarierte Kosten inkl. Fallführungspauschale</t>
  </si>
  <si>
    <t>% IP</t>
  </si>
  <si>
    <t>% S</t>
  </si>
  <si>
    <t>Kostendach Beitragsmaximum</t>
  </si>
  <si>
    <t>Neu nach Reduktion je Kennzahl</t>
  </si>
  <si>
    <t>Differenz zu reduzieren</t>
  </si>
  <si>
    <t>Reduktion</t>
  </si>
  <si>
    <t>Neu nach Quersubvention je Kennzahl</t>
  </si>
  <si>
    <t>grün markierte Zellen für Reporting nutzen</t>
  </si>
  <si>
    <t>Noch vorhanden (nicht ausgeschöpft)</t>
  </si>
  <si>
    <t>Wohngruppen TISG</t>
  </si>
  <si>
    <t>Selbstbehalt</t>
  </si>
  <si>
    <t>Förderbereich</t>
  </si>
  <si>
    <t>Rechnungsperiode 1. Januar 2024 bis 31. Dezember 2024</t>
  </si>
  <si>
    <t>Information, Abklärung Integrationsbedarf und Beratung</t>
  </si>
  <si>
    <t>Freies Beitragsmaximum für Massnahmen</t>
  </si>
  <si>
    <t>Kostendach
IP 2024
in Fr.</t>
  </si>
  <si>
    <t>Kostendach 
IP 2024 für Massnahmen
in Fr.</t>
  </si>
  <si>
    <t>Zusammenleben und Partizipation</t>
  </si>
  <si>
    <t>Total Betrag 
je Angebot</t>
  </si>
  <si>
    <t>Fallführungspauschale 5 %</t>
  </si>
  <si>
    <t>Abrechnung Integrationsmassnahmen für FL/VAFL/VA/N/S für das Jahr 2024</t>
  </si>
  <si>
    <t>Ort/Datum:</t>
  </si>
  <si>
    <t>Kostendach S 2024</t>
  </si>
  <si>
    <t>Kostendach 
S 2024 für Massnahmen
in Fr.</t>
  </si>
  <si>
    <t>Addition IP</t>
  </si>
  <si>
    <t>Addition S</t>
  </si>
  <si>
    <t>Querverrechnung IP für S</t>
  </si>
  <si>
    <t>Querverrechnung S für IP</t>
  </si>
  <si>
    <t>Total finanzierte Kosten inkl. Querverrechnung</t>
  </si>
  <si>
    <t>Kontaktperson (Vorname/Name):</t>
  </si>
  <si>
    <t>Total Integrationsmassnahmen inkl. Fallführungspauschale</t>
  </si>
  <si>
    <t>Hiermit wird bestätigt, dass die in der Tabelle erfassten Massnahmen von anerkannten und vorläufig aufgenommenen Flüchtlingen sowie vorläufig aufgenommenen Personen (Ausweis B, C oder F), von Personen mit Schutzstatus S und/oder von Personen mit einer Härtefall-Regelung (Wechsel Status F zu B) besucht worden sind. Für Personen im erweiterten Verfahren (N) wurden ausschliesslich Massnahmen im Bereich Sprache aufgeführt.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</si>
</sst>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&quot;Fr.&quot;\ * #,##0.00_ ;_ &quot;Fr.&quot;\ * \-#,##0.00_ ;_ &quot;Fr.&quot;\ * &quot;-&quot;??_ ;_ @_ "/>
  </numFmts>
  <fonts count="3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name val="Arial"/>
      <family val="2"/>
    </font>
    <font>
      <b/>
      <sz val="10.5"/>
      <color rgb="FF000000"/>
      <name val="Arial"/>
      <family val="2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8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Times New Roman"/>
      <family val="1"/>
    </font>
    <font>
      <sz val="10.5"/>
      <color rgb="FF000000"/>
      <name val="Arial"/>
      <family val="2"/>
    </font>
    <font>
      <sz val="8.5"/>
      <color theme="1"/>
      <name val="Arial"/>
      <family val="2"/>
    </font>
    <font>
      <b/>
      <sz val="14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2" fillId="0" borderId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6" applyNumberFormat="0" applyAlignment="0" applyProtection="0"/>
    <xf numFmtId="0" fontId="20" fillId="10" borderId="7" applyNumberFormat="0" applyAlignment="0" applyProtection="0"/>
    <xf numFmtId="0" fontId="21" fillId="10" borderId="6" applyNumberFormat="0" applyAlignment="0" applyProtection="0"/>
    <xf numFmtId="0" fontId="22" fillId="0" borderId="8" applyNumberFormat="0" applyFill="0" applyAlignment="0" applyProtection="0"/>
    <xf numFmtId="0" fontId="23" fillId="11" borderId="9" applyNumberFormat="0" applyAlignment="0" applyProtection="0"/>
    <xf numFmtId="0" fontId="24" fillId="0" borderId="0" applyNumberFormat="0" applyFill="0" applyBorder="0" applyAlignment="0" applyProtection="0"/>
    <xf numFmtId="0" fontId="12" fillId="12" borderId="10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27" fillId="36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Protection="1"/>
    <xf numFmtId="0" fontId="2" fillId="0" borderId="0" xfId="0" applyFont="1"/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43" fontId="0" fillId="0" borderId="0" xfId="1" applyFont="1"/>
    <xf numFmtId="43" fontId="2" fillId="0" borderId="0" xfId="1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164" fontId="4" fillId="0" borderId="0" xfId="0" applyNumberFormat="1" applyFont="1" applyFill="1" applyBorder="1" applyProtection="1"/>
    <xf numFmtId="0" fontId="10" fillId="0" borderId="0" xfId="0" applyFont="1"/>
    <xf numFmtId="43" fontId="0" fillId="0" borderId="0" xfId="0" applyNumberFormat="1"/>
    <xf numFmtId="0" fontId="0" fillId="0" borderId="0" xfId="0" applyFill="1"/>
    <xf numFmtId="43" fontId="0" fillId="0" borderId="0" xfId="1" applyFont="1" applyFill="1"/>
    <xf numFmtId="0" fontId="4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0" fillId="0" borderId="0" xfId="0" applyBorder="1" applyProtection="1"/>
    <xf numFmtId="0" fontId="4" fillId="0" borderId="0" xfId="0" applyFont="1" applyProtection="1"/>
    <xf numFmtId="0" fontId="4" fillId="0" borderId="0" xfId="0" applyFont="1" applyAlignment="1" applyProtection="1"/>
    <xf numFmtId="0" fontId="3" fillId="0" borderId="0" xfId="0" applyFont="1" applyProtection="1"/>
    <xf numFmtId="4" fontId="4" fillId="0" borderId="0" xfId="0" applyNumberFormat="1" applyFont="1" applyProtection="1"/>
    <xf numFmtId="0" fontId="9" fillId="0" borderId="0" xfId="0" applyNumberFormat="1" applyFont="1" applyAlignment="1" applyProtection="1">
      <alignment horizontal="left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/>
    <xf numFmtId="0" fontId="4" fillId="5" borderId="0" xfId="0" applyFont="1" applyFill="1"/>
    <xf numFmtId="43" fontId="4" fillId="0" borderId="0" xfId="1" applyFont="1"/>
    <xf numFmtId="10" fontId="4" fillId="0" borderId="0" xfId="48" applyNumberFormat="1" applyFont="1"/>
    <xf numFmtId="43" fontId="3" fillId="0" borderId="0" xfId="0" applyNumberFormat="1" applyFont="1"/>
    <xf numFmtId="43" fontId="4" fillId="0" borderId="0" xfId="0" applyNumberFormat="1" applyFont="1"/>
    <xf numFmtId="43" fontId="4" fillId="5" borderId="0" xfId="0" applyNumberFormat="1" applyFont="1" applyFill="1"/>
    <xf numFmtId="43" fontId="4" fillId="0" borderId="0" xfId="0" applyNumberFormat="1" applyFont="1" applyFill="1"/>
    <xf numFmtId="0" fontId="4" fillId="0" borderId="0" xfId="0" applyFont="1" applyBorder="1" applyProtection="1">
      <protection locked="0"/>
    </xf>
    <xf numFmtId="0" fontId="30" fillId="0" borderId="0" xfId="0" applyFont="1" applyProtection="1"/>
    <xf numFmtId="0" fontId="30" fillId="0" borderId="0" xfId="0" applyNumberFormat="1" applyFont="1" applyFill="1" applyAlignment="1" applyProtection="1">
      <alignment horizontal="left"/>
    </xf>
    <xf numFmtId="164" fontId="3" fillId="0" borderId="1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164" fontId="3" fillId="0" borderId="12" xfId="0" applyNumberFormat="1" applyFont="1" applyFill="1" applyBorder="1" applyAlignment="1" applyProtection="1">
      <alignment horizontal="right"/>
    </xf>
    <xf numFmtId="164" fontId="4" fillId="0" borderId="12" xfId="0" applyNumberFormat="1" applyFont="1" applyFill="1" applyBorder="1" applyAlignment="1" applyProtection="1">
      <alignment horizontal="right"/>
    </xf>
    <xf numFmtId="164" fontId="4" fillId="0" borderId="12" xfId="0" quotePrefix="1" applyNumberFormat="1" applyFont="1" applyFill="1" applyBorder="1" applyAlignment="1" applyProtection="1">
      <alignment horizontal="right"/>
    </xf>
    <xf numFmtId="164" fontId="3" fillId="2" borderId="12" xfId="0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31" fillId="0" borderId="0" xfId="0" applyFont="1" applyProtection="1"/>
    <xf numFmtId="0" fontId="3" fillId="0" borderId="0" xfId="45" applyNumberFormat="1" applyFont="1" applyFill="1" applyBorder="1" applyAlignment="1" applyProtection="1">
      <alignment horizontal="right"/>
    </xf>
    <xf numFmtId="0" fontId="5" fillId="3" borderId="16" xfId="0" applyFont="1" applyFill="1" applyBorder="1" applyAlignment="1" applyProtection="1">
      <alignment horizontal="right" vertical="center" wrapText="1"/>
    </xf>
    <xf numFmtId="0" fontId="5" fillId="3" borderId="18" xfId="0" applyFont="1" applyFill="1" applyBorder="1" applyAlignment="1" applyProtection="1">
      <alignment horizontal="right" vertical="center" wrapText="1"/>
    </xf>
    <xf numFmtId="164" fontId="3" fillId="0" borderId="19" xfId="0" applyNumberFormat="1" applyFont="1" applyFill="1" applyBorder="1" applyAlignment="1" applyProtection="1">
      <alignment horizontal="right"/>
    </xf>
    <xf numFmtId="0" fontId="3" fillId="0" borderId="17" xfId="0" applyFont="1" applyBorder="1" applyAlignment="1" applyProtection="1">
      <alignment vertical="center" wrapText="1"/>
    </xf>
    <xf numFmtId="164" fontId="4" fillId="0" borderId="18" xfId="0" applyNumberFormat="1" applyFont="1" applyFill="1" applyBorder="1" applyAlignment="1" applyProtection="1">
      <alignment horizontal="right"/>
    </xf>
    <xf numFmtId="0" fontId="4" fillId="0" borderId="17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164" fontId="4" fillId="0" borderId="13" xfId="0" applyNumberFormat="1" applyFont="1" applyFill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/>
      <protection locked="0"/>
    </xf>
    <xf numFmtId="0" fontId="3" fillId="0" borderId="21" xfId="0" applyFont="1" applyBorder="1" applyAlignment="1" applyProtection="1">
      <alignment horizontal="right"/>
      <protection locked="0"/>
    </xf>
    <xf numFmtId="164" fontId="3" fillId="0" borderId="28" xfId="0" applyNumberFormat="1" applyFont="1" applyFill="1" applyBorder="1" applyAlignment="1" applyProtection="1">
      <alignment horizontal="right"/>
    </xf>
    <xf numFmtId="164" fontId="4" fillId="0" borderId="28" xfId="0" applyNumberFormat="1" applyFont="1" applyFill="1" applyBorder="1" applyAlignment="1" applyProtection="1">
      <alignment horizontal="right"/>
    </xf>
    <xf numFmtId="0" fontId="3" fillId="0" borderId="28" xfId="0" applyFont="1" applyBorder="1" applyAlignment="1" applyProtection="1">
      <alignment horizontal="right"/>
      <protection locked="0"/>
    </xf>
    <xf numFmtId="0" fontId="4" fillId="0" borderId="27" xfId="0" applyFont="1" applyBorder="1" applyProtection="1"/>
    <xf numFmtId="0" fontId="3" fillId="2" borderId="27" xfId="0" applyFont="1" applyFill="1" applyBorder="1" applyAlignment="1" applyProtection="1"/>
    <xf numFmtId="164" fontId="3" fillId="2" borderId="28" xfId="0" applyNumberFormat="1" applyFont="1" applyFill="1" applyBorder="1" applyAlignment="1" applyProtection="1">
      <alignment horizontal="right"/>
    </xf>
    <xf numFmtId="0" fontId="4" fillId="0" borderId="17" xfId="0" applyFont="1" applyBorder="1" applyProtection="1"/>
    <xf numFmtId="0" fontId="4" fillId="0" borderId="18" xfId="0" applyFont="1" applyBorder="1" applyAlignment="1" applyProtection="1">
      <alignment horizontal="right"/>
    </xf>
    <xf numFmtId="0" fontId="3" fillId="0" borderId="27" xfId="0" applyFont="1" applyBorder="1" applyProtection="1"/>
    <xf numFmtId="43" fontId="0" fillId="0" borderId="0" xfId="0" applyNumberFormat="1" applyProtection="1">
      <protection locked="0"/>
    </xf>
    <xf numFmtId="0" fontId="6" fillId="0" borderId="0" xfId="0" applyFont="1" applyBorder="1" applyAlignment="1" applyProtection="1">
      <alignment vertical="center"/>
    </xf>
    <xf numFmtId="0" fontId="28" fillId="0" borderId="0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left" vertical="top" wrapText="1"/>
    </xf>
    <xf numFmtId="0" fontId="29" fillId="0" borderId="0" xfId="0" applyFont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3" borderId="15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 applyAlignment="1" applyProtection="1">
      <alignment horizontal="right" vertical="center" wrapText="1"/>
    </xf>
    <xf numFmtId="164" fontId="4" fillId="4" borderId="0" xfId="0" applyNumberFormat="1" applyFont="1" applyFill="1" applyBorder="1" applyAlignment="1" applyProtection="1">
      <alignment horizontal="right"/>
      <protection locked="0"/>
    </xf>
    <xf numFmtId="164" fontId="4" fillId="4" borderId="18" xfId="0" applyNumberFormat="1" applyFont="1" applyFill="1" applyBorder="1" applyAlignment="1" applyProtection="1">
      <alignment horizontal="right"/>
      <protection locked="0"/>
    </xf>
    <xf numFmtId="164" fontId="4" fillId="4" borderId="13" xfId="0" applyNumberFormat="1" applyFont="1" applyFill="1" applyBorder="1" applyAlignment="1" applyProtection="1">
      <alignment horizontal="right"/>
      <protection locked="0"/>
    </xf>
    <xf numFmtId="164" fontId="4" fillId="4" borderId="21" xfId="0" applyNumberFormat="1" applyFont="1" applyFill="1" applyBorder="1" applyAlignment="1" applyProtection="1">
      <alignment horizontal="right"/>
      <protection locked="0"/>
    </xf>
    <xf numFmtId="0" fontId="4" fillId="4" borderId="23" xfId="45" applyNumberFormat="1" applyFont="1" applyFill="1" applyBorder="1" applyAlignment="1" applyProtection="1">
      <alignment horizontal="right"/>
      <protection locked="0"/>
    </xf>
    <xf numFmtId="0" fontId="4" fillId="4" borderId="2" xfId="45" applyNumberFormat="1" applyFont="1" applyFill="1" applyBorder="1" applyAlignment="1" applyProtection="1">
      <alignment horizontal="right"/>
      <protection locked="0"/>
    </xf>
    <xf numFmtId="0" fontId="4" fillId="0" borderId="17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Protection="1"/>
    <xf numFmtId="0" fontId="3" fillId="0" borderId="0" xfId="0" applyFont="1" applyFill="1" applyBorder="1" applyAlignment="1" applyProtection="1"/>
    <xf numFmtId="0" fontId="3" fillId="0" borderId="0" xfId="0" applyFont="1" applyBorder="1" applyAlignment="1" applyProtection="1"/>
    <xf numFmtId="0" fontId="4" fillId="0" borderId="22" xfId="0" applyFont="1" applyBorder="1" applyProtection="1"/>
    <xf numFmtId="0" fontId="4" fillId="0" borderId="23" xfId="45" applyNumberFormat="1" applyFont="1" applyFill="1" applyBorder="1" applyAlignment="1" applyProtection="1">
      <alignment horizontal="right"/>
    </xf>
    <xf numFmtId="0" fontId="3" fillId="0" borderId="0" xfId="0" applyFont="1" applyAlignment="1" applyProtection="1"/>
    <xf numFmtId="0" fontId="4" fillId="0" borderId="25" xfId="0" applyFont="1" applyBorder="1" applyProtection="1"/>
    <xf numFmtId="0" fontId="4" fillId="0" borderId="2" xfId="45" applyNumberFormat="1" applyFont="1" applyFill="1" applyBorder="1" applyAlignment="1" applyProtection="1">
      <alignment horizontal="right"/>
    </xf>
    <xf numFmtId="0" fontId="4" fillId="0" borderId="17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3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4" fillId="0" borderId="0" xfId="45" applyNumberFormat="1" applyFont="1" applyFill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12" xfId="0" applyFont="1" applyBorder="1" applyAlignment="1" applyProtection="1">
      <alignment horizontal="right"/>
    </xf>
    <xf numFmtId="0" fontId="3" fillId="0" borderId="0" xfId="0" applyFont="1" applyFill="1" applyBorder="1" applyProtection="1"/>
    <xf numFmtId="0" fontId="5" fillId="0" borderId="1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3" fillId="0" borderId="17" xfId="0" applyFont="1" applyBorder="1" applyProtection="1"/>
    <xf numFmtId="0" fontId="29" fillId="0" borderId="0" xfId="0" applyFont="1" applyBorder="1" applyAlignment="1" applyProtection="1">
      <alignment vertical="center"/>
      <protection locked="0"/>
    </xf>
    <xf numFmtId="0" fontId="4" fillId="0" borderId="24" xfId="45" applyNumberFormat="1" applyFont="1" applyFill="1" applyBorder="1" applyAlignment="1" applyProtection="1">
      <alignment horizontal="right"/>
    </xf>
    <xf numFmtId="0" fontId="4" fillId="0" borderId="26" xfId="45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29" fillId="0" borderId="0" xfId="0" applyFont="1" applyBorder="1" applyAlignment="1" applyProtection="1">
      <alignment horizontal="left" vertical="top" wrapText="1"/>
    </xf>
    <xf numFmtId="0" fontId="5" fillId="3" borderId="15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 applyAlignment="1" applyProtection="1">
      <alignment horizontal="right" vertical="center" wrapText="1"/>
    </xf>
    <xf numFmtId="0" fontId="5" fillId="3" borderId="14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left" vertical="center" wrapText="1"/>
    </xf>
  </cellXfs>
  <cellStyles count="49">
    <cellStyle name="20 % - Akzent1 2" xfId="22"/>
    <cellStyle name="20 % - Akzent2 2" xfId="26"/>
    <cellStyle name="20 % - Akzent3 2" xfId="30"/>
    <cellStyle name="20 % - Akzent4 2" xfId="34"/>
    <cellStyle name="20 % - Akzent5 2" xfId="38"/>
    <cellStyle name="20 % - Akzent6 2" xfId="42"/>
    <cellStyle name="40 % - Akzent1 2" xfId="23"/>
    <cellStyle name="40 % - Akzent2 2" xfId="27"/>
    <cellStyle name="40 % - Akzent3 2" xfId="31"/>
    <cellStyle name="40 % - Akzent4 2" xfId="35"/>
    <cellStyle name="40 % - Akzent5 2" xfId="39"/>
    <cellStyle name="40 % - Akzent6 2" xfId="43"/>
    <cellStyle name="60 % - Akzent1 2" xfId="24"/>
    <cellStyle name="60 % - Akzent2 2" xfId="28"/>
    <cellStyle name="60 % - Akzent3 2" xfId="32"/>
    <cellStyle name="60 % - Akzent4 2" xfId="36"/>
    <cellStyle name="60 % - Akzent5 2" xfId="40"/>
    <cellStyle name="60 % - Akzent6 2" xfId="44"/>
    <cellStyle name="Akzent1 2" xfId="21"/>
    <cellStyle name="Akzent2 2" xfId="25"/>
    <cellStyle name="Akzent3 2" xfId="29"/>
    <cellStyle name="Akzent4 2" xfId="33"/>
    <cellStyle name="Akzent5 2" xfId="37"/>
    <cellStyle name="Akzent6 2" xfId="41"/>
    <cellStyle name="Ausgabe 2" xfId="13"/>
    <cellStyle name="Berechnung 2" xfId="14"/>
    <cellStyle name="Eingabe 2" xfId="12"/>
    <cellStyle name="Ergebnis 2" xfId="20"/>
    <cellStyle name="Erklärender Text 2" xfId="19"/>
    <cellStyle name="Gut 2" xfId="9"/>
    <cellStyle name="Komma" xfId="1" builtinId="3"/>
    <cellStyle name="Komma 2" xfId="46"/>
    <cellStyle name="Neutral 2" xfId="11"/>
    <cellStyle name="Notiz 2" xfId="18"/>
    <cellStyle name="Prozent" xfId="48" builtinId="5"/>
    <cellStyle name="Schlecht 2" xfId="10"/>
    <cellStyle name="Standard" xfId="0" builtinId="0"/>
    <cellStyle name="Standard 2" xfId="2"/>
    <cellStyle name="Standard 3" xfId="4"/>
    <cellStyle name="Überschrift" xfId="3" builtinId="15" customBuiltin="1"/>
    <cellStyle name="Überschrift 1 2" xfId="5"/>
    <cellStyle name="Überschrift 2 2" xfId="6"/>
    <cellStyle name="Überschrift 3 2" xfId="7"/>
    <cellStyle name="Überschrift 4 2" xfId="8"/>
    <cellStyle name="Verknüpfte Zelle 2" xfId="15"/>
    <cellStyle name="Währung" xfId="45" builtinId="4"/>
    <cellStyle name="Währung 2" xfId="47"/>
    <cellStyle name="Warnender Text 2" xfId="17"/>
    <cellStyle name="Zelle überprüfen 2" xfId="16"/>
  </cellStyles>
  <dxfs count="0"/>
  <tableStyles count="0" defaultTableStyle="TableStyleMedium2" defaultPivotStyle="PivotStyleLight16"/>
  <colors>
    <mruColors>
      <color rgb="FFFFE6B3"/>
      <color rgb="FFFFFFCC"/>
      <color rgb="FFFFEBEB"/>
      <color rgb="FFDDDDFF"/>
      <color rgb="FFFFCCCC"/>
      <color rgb="FFFF9999"/>
      <color rgb="FFCCCC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192420</xdr:colOff>
      <xdr:row>3</xdr:row>
      <xdr:rowOff>154877</xdr:rowOff>
    </xdr:from>
    <xdr:to>
      <xdr:col>1</xdr:col>
      <xdr:colOff>1329070</xdr:colOff>
      <xdr:row>17</xdr:row>
      <xdr:rowOff>46462</xdr:rowOff>
    </xdr:to>
    <xdr:sp macro="" textlink="">
      <xdr:nvSpPr>
        <xdr:cNvPr id="2" name="Textfeld 1"/>
        <xdr:cNvSpPr txBox="1"/>
      </xdr:nvSpPr>
      <xdr:spPr>
        <a:xfrm>
          <a:off x="192420" y="727926"/>
          <a:ext cx="6270857" cy="227670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50" b="1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Anleitung:</a:t>
          </a:r>
          <a:endParaRPr lang="de-CH" sz="1050" spc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05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 Förderbereich sind die Ausgaben getrennt nach «Integrationspauschale» und </a:t>
          </a:r>
          <a:r>
            <a:rPr lang="de-CH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«Beiträge Schutzstatus S» </a:t>
          </a:r>
          <a:r>
            <a:rPr lang="de-CH" sz="105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aufzuführen. Es müssen nur die gelb markierten Felder ausgefüllt werden.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05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Feld F3 die Gemeinde auswählen.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05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Feld F4 auswählen, ob auf die Fallführungspauschale verzichtet wird oder nicht (wird die Fallführungspauschale geltend gemacht, wird diese automatisch bei den Ausgaben aufgeführt).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05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Beitragsmaxima «Integrationspauschale» und «Beiträge Schutzstatus S» werden automatisch berechnet. </a:t>
          </a:r>
        </a:p>
        <a:p>
          <a:r>
            <a:rPr lang="de-CH" sz="105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CH" sz="1050" b="1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 Ende der Abrechnungsperiode:	 	 </a:t>
          </a:r>
          <a:endParaRPr lang="de-CH" sz="1050" spc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5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Bis zum 31. Januar 2025 muss das Formular 1 </a:t>
          </a:r>
          <a:r>
            <a:rPr lang="de-CH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ausgefüllt </a:t>
          </a:r>
          <a:r>
            <a:rPr lang="de-CH" sz="105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Excel und als pdf unterzeichnet beim Amt für Soziales (</a:t>
          </a:r>
          <a:r>
            <a:rPr lang="de-CH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Abteilung Integration und Gleichstellung) </a:t>
          </a:r>
          <a:r>
            <a:rPr lang="de-CH" sz="105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 E-Mail </a:t>
          </a:r>
          <a:r>
            <a:rPr lang="de-CH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 integration@sg.ch</a:t>
          </a:r>
          <a:endParaRPr lang="de-CH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5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eingereicht werden. </a:t>
          </a:r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56"/>
  <sheetViews>
    <sheetView tabSelected="1" view="pageLayout" zoomScale="68" zoomScaleNormal="90" zoomScalePageLayoutView="68" workbookViewId="0">
      <selection activeCell="C19" sqref="C19"/>
    </sheetView>
  </sheetViews>
  <sheetFormatPr baseColWidth="10" defaultColWidth="11.453125" defaultRowHeight="13.5" x14ac:dyDescent="0.3"/>
  <cols>
    <col min="1" max="1" width="71.26953125" style="10" customWidth="1"/>
    <col min="2" max="4" width="20.7265625" style="10" customWidth="1"/>
    <col min="5" max="5" width="45.1796875" style="10" customWidth="1"/>
    <col min="6" max="8" width="20.54296875" style="10" customWidth="1"/>
    <col min="9" max="9" width="11.453125" style="9" customWidth="1"/>
    <col min="10" max="16384" width="11.453125" style="10"/>
  </cols>
  <sheetData>
    <row r="1" spans="1:9" s="19" customFormat="1" ht="18" x14ac:dyDescent="0.4">
      <c r="A1" s="46" t="s">
        <v>117</v>
      </c>
      <c r="B1" s="22"/>
      <c r="C1" s="22"/>
      <c r="D1" s="22"/>
      <c r="F1" s="37" t="s">
        <v>0</v>
      </c>
      <c r="G1" s="38">
        <v>20240212</v>
      </c>
      <c r="H1" s="23"/>
      <c r="I1" s="20"/>
    </row>
    <row r="2" spans="1:9" s="19" customFormat="1" x14ac:dyDescent="0.3">
      <c r="I2" s="20"/>
    </row>
    <row r="3" spans="1:9" s="8" customFormat="1" ht="13.5" customHeight="1" x14ac:dyDescent="0.3">
      <c r="A3" s="86"/>
      <c r="B3" s="87"/>
      <c r="C3" s="87"/>
      <c r="D3" s="87"/>
      <c r="E3" s="88" t="s">
        <v>1</v>
      </c>
      <c r="F3" s="81"/>
      <c r="G3" s="89"/>
      <c r="H3" s="106"/>
      <c r="I3" s="9"/>
    </row>
    <row r="4" spans="1:9" s="8" customFormat="1" ht="13.5" customHeight="1" x14ac:dyDescent="0.3">
      <c r="A4" s="90"/>
      <c r="B4" s="90"/>
      <c r="C4" s="90"/>
      <c r="D4" s="90"/>
      <c r="E4" s="91" t="s">
        <v>83</v>
      </c>
      <c r="F4" s="82"/>
      <c r="G4" s="92"/>
      <c r="H4" s="107"/>
      <c r="I4" s="9"/>
    </row>
    <row r="5" spans="1:9" s="8" customFormat="1" ht="13.5" customHeight="1" x14ac:dyDescent="0.3">
      <c r="A5" s="90"/>
      <c r="B5" s="90"/>
      <c r="C5" s="90"/>
      <c r="D5" s="90"/>
      <c r="E5" s="93"/>
      <c r="F5" s="94"/>
      <c r="G5" s="94"/>
      <c r="H5" s="56"/>
      <c r="I5" s="9"/>
    </row>
    <row r="6" spans="1:9" s="8" customFormat="1" ht="13.5" customHeight="1" x14ac:dyDescent="0.3">
      <c r="A6" s="90"/>
      <c r="B6" s="90"/>
      <c r="C6" s="19"/>
      <c r="D6" s="19"/>
      <c r="E6" s="93"/>
      <c r="F6" s="95" t="s">
        <v>86</v>
      </c>
      <c r="G6" s="95" t="s">
        <v>88</v>
      </c>
      <c r="H6" s="57" t="s">
        <v>5</v>
      </c>
      <c r="I6" s="9"/>
    </row>
    <row r="7" spans="1:9" s="8" customFormat="1" ht="13.5" customHeight="1" x14ac:dyDescent="0.3">
      <c r="A7" s="90"/>
      <c r="B7" s="19"/>
      <c r="C7" s="86"/>
      <c r="D7" s="96"/>
      <c r="E7" s="66" t="s">
        <v>89</v>
      </c>
      <c r="F7" s="41" t="e">
        <f>VLOOKUP($F$3,'Beitragsmaximum 2024'!$A$2:$D$77,2,0)</f>
        <v>#N/A</v>
      </c>
      <c r="G7" s="41" t="e">
        <f>VLOOKUP($F$3,'Beitragsmaximum 2024'!$A$2:$G$77,5,0)</f>
        <v>#N/A</v>
      </c>
      <c r="H7" s="58" t="e">
        <f>SUM(F7:G7)</f>
        <v>#N/A</v>
      </c>
      <c r="I7" s="9"/>
    </row>
    <row r="8" spans="1:9" s="8" customFormat="1" ht="13.5" customHeight="1" x14ac:dyDescent="0.3">
      <c r="A8" s="90"/>
      <c r="B8" s="19"/>
      <c r="C8" s="17"/>
      <c r="D8" s="17"/>
      <c r="E8" s="61" t="s">
        <v>116</v>
      </c>
      <c r="F8" s="42" t="e">
        <f>IF(F4="Verzicht",0,F7*0.05)</f>
        <v>#N/A</v>
      </c>
      <c r="G8" s="42" t="e">
        <f>(IF(F4="Verzicht",0,G7*0.05))</f>
        <v>#N/A</v>
      </c>
      <c r="H8" s="59" t="e">
        <f>IF(F4="Verzicht",0,H7*0.05)</f>
        <v>#N/A</v>
      </c>
      <c r="I8" s="9"/>
    </row>
    <row r="9" spans="1:9" s="8" customFormat="1" ht="13.5" customHeight="1" x14ac:dyDescent="0.3">
      <c r="A9" s="90"/>
      <c r="B9" s="19"/>
      <c r="C9" s="17"/>
      <c r="D9" s="97"/>
      <c r="E9" s="66" t="s">
        <v>111</v>
      </c>
      <c r="F9" s="41" t="e">
        <f>F7-F8</f>
        <v>#N/A</v>
      </c>
      <c r="G9" s="41" t="e">
        <f t="shared" ref="G9:H9" si="0">G7-G8</f>
        <v>#N/A</v>
      </c>
      <c r="H9" s="58" t="e">
        <f t="shared" si="0"/>
        <v>#N/A</v>
      </c>
      <c r="I9" s="9"/>
    </row>
    <row r="10" spans="1:9" s="8" customFormat="1" ht="13.5" customHeight="1" x14ac:dyDescent="0.3">
      <c r="A10" s="90"/>
      <c r="B10" s="19"/>
      <c r="C10" s="17"/>
      <c r="D10" s="97"/>
      <c r="E10" s="93"/>
      <c r="F10" s="94"/>
      <c r="G10" s="94"/>
      <c r="H10" s="56"/>
      <c r="I10" s="9"/>
    </row>
    <row r="11" spans="1:9" s="8" customFormat="1" ht="13.5" customHeight="1" x14ac:dyDescent="0.3">
      <c r="A11" s="90"/>
      <c r="B11" s="19"/>
      <c r="C11" s="17"/>
      <c r="D11" s="97"/>
      <c r="E11" s="98" t="s">
        <v>90</v>
      </c>
      <c r="F11" s="99" t="s">
        <v>86</v>
      </c>
      <c r="G11" s="99" t="s">
        <v>88</v>
      </c>
      <c r="H11" s="60" t="s">
        <v>5</v>
      </c>
      <c r="I11" s="9"/>
    </row>
    <row r="12" spans="1:9" s="8" customFormat="1" ht="13.5" customHeight="1" x14ac:dyDescent="0.3">
      <c r="A12" s="90"/>
      <c r="B12" s="19"/>
      <c r="C12" s="17"/>
      <c r="D12" s="97"/>
      <c r="E12" s="61" t="s">
        <v>116</v>
      </c>
      <c r="F12" s="42" t="e">
        <f>IF(F4="Verzicht",0,F8)</f>
        <v>#N/A</v>
      </c>
      <c r="G12" s="42" t="e">
        <f>IF(F4="Verzicht",0,G8)</f>
        <v>#N/A</v>
      </c>
      <c r="H12" s="59" t="e">
        <f>SUM(F12:G12)</f>
        <v>#N/A</v>
      </c>
      <c r="I12" s="9"/>
    </row>
    <row r="13" spans="1:9" s="8" customFormat="1" ht="13.5" customHeight="1" x14ac:dyDescent="0.3">
      <c r="A13" s="19"/>
      <c r="B13" s="19"/>
      <c r="C13" s="100"/>
      <c r="D13" s="47"/>
      <c r="E13" s="61" t="s">
        <v>96</v>
      </c>
      <c r="F13" s="42" t="e">
        <f>C29</f>
        <v>#N/A</v>
      </c>
      <c r="G13" s="42" t="e">
        <f>D29</f>
        <v>#N/A</v>
      </c>
      <c r="H13" s="59" t="e">
        <f t="shared" ref="H13:H20" si="1">SUM(F13:G13)</f>
        <v>#N/A</v>
      </c>
      <c r="I13" s="9"/>
    </row>
    <row r="14" spans="1:9" s="19" customFormat="1" ht="13.5" customHeight="1" x14ac:dyDescent="0.3">
      <c r="E14" s="61" t="s">
        <v>91</v>
      </c>
      <c r="F14" s="42" t="e">
        <f>IF(F13&gt;=F7,F7,F13)</f>
        <v>#N/A</v>
      </c>
      <c r="G14" s="42" t="e">
        <f>IF(G13&gt;=G7,G7,G13)</f>
        <v>#N/A</v>
      </c>
      <c r="H14" s="59" t="e">
        <f t="shared" si="1"/>
        <v>#N/A</v>
      </c>
      <c r="I14" s="20"/>
    </row>
    <row r="15" spans="1:9" s="19" customFormat="1" x14ac:dyDescent="0.3">
      <c r="E15" s="61" t="s">
        <v>123</v>
      </c>
      <c r="F15" s="42" t="e">
        <f>IF(G13-G14&lt;0,0,(IF(F7-F14&lt;G13-G14,F7-F14,G13-G14)))</f>
        <v>#N/A</v>
      </c>
      <c r="G15" s="42"/>
      <c r="H15" s="59" t="e">
        <f t="shared" si="1"/>
        <v>#N/A</v>
      </c>
      <c r="I15" s="20"/>
    </row>
    <row r="16" spans="1:9" s="19" customFormat="1" x14ac:dyDescent="0.3">
      <c r="E16" s="61" t="s">
        <v>124</v>
      </c>
      <c r="F16" s="42"/>
      <c r="G16" s="43" t="e">
        <f>IF(F13-F14&lt;0,0,(IF(G7-G14&lt;F13-F14,G7-G14,F13-F14)))</f>
        <v>#N/A</v>
      </c>
      <c r="H16" s="59" t="e">
        <f t="shared" si="1"/>
        <v>#N/A</v>
      </c>
      <c r="I16" s="20"/>
    </row>
    <row r="17" spans="1:9" s="19" customFormat="1" x14ac:dyDescent="0.3">
      <c r="E17" s="62" t="s">
        <v>125</v>
      </c>
      <c r="F17" s="44" t="e">
        <f>F14+F15</f>
        <v>#N/A</v>
      </c>
      <c r="G17" s="44" t="e">
        <f>G14+G16</f>
        <v>#N/A</v>
      </c>
      <c r="H17" s="63" t="e">
        <f t="shared" si="1"/>
        <v>#N/A</v>
      </c>
      <c r="I17" s="20"/>
    </row>
    <row r="18" spans="1:9" s="19" customFormat="1" ht="13.5" customHeight="1" x14ac:dyDescent="0.3">
      <c r="E18" s="61" t="s">
        <v>107</v>
      </c>
      <c r="F18" s="42" t="e">
        <f>F13-F14-G16</f>
        <v>#N/A</v>
      </c>
      <c r="G18" s="43" t="e">
        <f>G13-G14-F15</f>
        <v>#N/A</v>
      </c>
      <c r="H18" s="59" t="e">
        <f>SUM(F18:G18)</f>
        <v>#N/A</v>
      </c>
      <c r="I18" s="20"/>
    </row>
    <row r="19" spans="1:9" s="19" customFormat="1" x14ac:dyDescent="0.3">
      <c r="E19" s="64"/>
      <c r="F19" s="45"/>
      <c r="G19" s="45"/>
      <c r="H19" s="65"/>
      <c r="I19" s="20"/>
    </row>
    <row r="20" spans="1:9" s="19" customFormat="1" ht="13.5" customHeight="1" x14ac:dyDescent="0.3">
      <c r="B20" s="21"/>
      <c r="C20" s="21"/>
      <c r="D20" s="21"/>
      <c r="E20" s="66" t="s">
        <v>105</v>
      </c>
      <c r="F20" s="41" t="e">
        <f>F7-F17</f>
        <v>#N/A</v>
      </c>
      <c r="G20" s="41" t="e">
        <f>G7-G17</f>
        <v>#N/A</v>
      </c>
      <c r="H20" s="58" t="e">
        <f t="shared" si="1"/>
        <v>#N/A</v>
      </c>
      <c r="I20" s="20"/>
    </row>
    <row r="21" spans="1:9" s="19" customFormat="1" ht="13.5" customHeight="1" x14ac:dyDescent="0.3">
      <c r="A21" s="21"/>
      <c r="B21" s="21"/>
      <c r="C21" s="21"/>
      <c r="D21" s="21"/>
      <c r="E21" s="3"/>
      <c r="F21" s="11"/>
      <c r="G21" s="11"/>
      <c r="H21" s="11"/>
      <c r="I21" s="20"/>
    </row>
    <row r="22" spans="1:9" s="19" customFormat="1" ht="13.5" customHeight="1" x14ac:dyDescent="0.3">
      <c r="A22" s="21" t="s">
        <v>109</v>
      </c>
      <c r="B22" s="21"/>
      <c r="C22" s="21"/>
      <c r="D22" s="21"/>
      <c r="E22" s="3"/>
      <c r="F22" s="11"/>
      <c r="G22" s="11"/>
      <c r="H22" s="11"/>
      <c r="I22" s="20"/>
    </row>
    <row r="23" spans="1:9" s="19" customFormat="1" ht="13.5" customHeight="1" x14ac:dyDescent="0.3">
      <c r="B23" s="21"/>
      <c r="C23" s="21"/>
      <c r="D23" s="21"/>
    </row>
    <row r="24" spans="1:9" s="19" customFormat="1" ht="13.5" customHeight="1" x14ac:dyDescent="0.3">
      <c r="A24" s="112" t="s">
        <v>108</v>
      </c>
      <c r="B24" s="110" t="s">
        <v>115</v>
      </c>
      <c r="C24" s="75"/>
      <c r="D24" s="48"/>
    </row>
    <row r="25" spans="1:9" s="1" customFormat="1" ht="13.5" customHeight="1" x14ac:dyDescent="0.3">
      <c r="A25" s="113"/>
      <c r="B25" s="111"/>
      <c r="C25" s="76" t="s">
        <v>87</v>
      </c>
      <c r="D25" s="49" t="s">
        <v>87</v>
      </c>
      <c r="E25" s="18"/>
      <c r="F25" s="19"/>
      <c r="G25" s="19"/>
      <c r="H25" s="19"/>
    </row>
    <row r="26" spans="1:9" s="1" customFormat="1" ht="13.5" customHeight="1" x14ac:dyDescent="0.25">
      <c r="A26" s="113"/>
      <c r="B26" s="111"/>
      <c r="C26" s="76" t="s">
        <v>86</v>
      </c>
      <c r="D26" s="49" t="s">
        <v>85</v>
      </c>
      <c r="E26" s="18"/>
    </row>
    <row r="27" spans="1:9" s="1" customFormat="1" ht="13.5" customHeight="1" x14ac:dyDescent="0.25">
      <c r="A27" s="113"/>
      <c r="B27" s="111"/>
      <c r="C27" s="76"/>
      <c r="D27" s="49"/>
      <c r="E27" s="18"/>
    </row>
    <row r="28" spans="1:9" s="8" customFormat="1" ht="13.5" customHeight="1" x14ac:dyDescent="0.3">
      <c r="A28" s="101"/>
      <c r="B28" s="102"/>
      <c r="C28" s="102"/>
      <c r="D28" s="103"/>
      <c r="E28" s="3"/>
      <c r="F28" s="19"/>
      <c r="G28" s="19"/>
    </row>
    <row r="29" spans="1:9" s="8" customFormat="1" x14ac:dyDescent="0.3">
      <c r="A29" s="104" t="s">
        <v>127</v>
      </c>
      <c r="B29" s="39" t="e">
        <f>SUM(C29:D29)</f>
        <v>#N/A</v>
      </c>
      <c r="C29" s="39" t="e">
        <f>SUM(C31:C36)</f>
        <v>#N/A</v>
      </c>
      <c r="D29" s="50" t="e">
        <f>SUM(D31:D36)</f>
        <v>#N/A</v>
      </c>
      <c r="E29" s="3"/>
      <c r="F29" s="3"/>
      <c r="G29" s="3"/>
      <c r="H29" s="36"/>
    </row>
    <row r="30" spans="1:9" s="8" customFormat="1" ht="15" customHeight="1" x14ac:dyDescent="0.3">
      <c r="A30" s="51"/>
      <c r="B30" s="40"/>
      <c r="C30" s="40"/>
      <c r="D30" s="52"/>
      <c r="E30" s="3"/>
      <c r="F30" s="17"/>
      <c r="G30" s="17"/>
      <c r="H30" s="16"/>
    </row>
    <row r="31" spans="1:9" s="8" customFormat="1" ht="15" customHeight="1" x14ac:dyDescent="0.3">
      <c r="A31" s="83" t="s">
        <v>83</v>
      </c>
      <c r="B31" s="40" t="e">
        <f t="shared" ref="B31:B36" si="2">SUM(C31:D31)</f>
        <v>#N/A</v>
      </c>
      <c r="C31" s="40" t="e">
        <f>F8</f>
        <v>#N/A</v>
      </c>
      <c r="D31" s="52" t="e">
        <f>G8</f>
        <v>#N/A</v>
      </c>
      <c r="E31" s="3"/>
      <c r="F31" s="17"/>
      <c r="G31" s="17"/>
      <c r="H31" s="16"/>
    </row>
    <row r="32" spans="1:9" s="8" customFormat="1" ht="15" customHeight="1" x14ac:dyDescent="0.3">
      <c r="A32" s="53" t="s">
        <v>110</v>
      </c>
      <c r="B32" s="40">
        <f t="shared" si="2"/>
        <v>0</v>
      </c>
      <c r="C32" s="77"/>
      <c r="D32" s="78"/>
      <c r="E32" s="3"/>
      <c r="F32" s="17"/>
      <c r="G32" s="17"/>
      <c r="H32" s="16"/>
    </row>
    <row r="33" spans="1:8" s="8" customFormat="1" ht="15" customHeight="1" x14ac:dyDescent="0.3">
      <c r="A33" s="53" t="s">
        <v>84</v>
      </c>
      <c r="B33" s="40">
        <f t="shared" si="2"/>
        <v>0</v>
      </c>
      <c r="C33" s="77"/>
      <c r="D33" s="78"/>
      <c r="E33" s="3"/>
      <c r="F33" s="17"/>
      <c r="G33" s="17"/>
      <c r="H33" s="16"/>
    </row>
    <row r="34" spans="1:8" s="8" customFormat="1" ht="15" customHeight="1" x14ac:dyDescent="0.3">
      <c r="A34" s="53" t="s">
        <v>94</v>
      </c>
      <c r="B34" s="40">
        <f t="shared" si="2"/>
        <v>0</v>
      </c>
      <c r="C34" s="77"/>
      <c r="D34" s="78"/>
      <c r="E34" s="3"/>
      <c r="F34" s="17"/>
      <c r="G34" s="17"/>
      <c r="H34" s="16"/>
    </row>
    <row r="35" spans="1:8" s="8" customFormat="1" ht="15" customHeight="1" x14ac:dyDescent="0.3">
      <c r="A35" s="53" t="s">
        <v>95</v>
      </c>
      <c r="B35" s="40">
        <f t="shared" si="2"/>
        <v>0</v>
      </c>
      <c r="C35" s="77"/>
      <c r="D35" s="78"/>
      <c r="E35" s="3"/>
      <c r="F35" s="17"/>
      <c r="G35" s="17"/>
      <c r="H35" s="16"/>
    </row>
    <row r="36" spans="1:8" s="8" customFormat="1" ht="15" customHeight="1" x14ac:dyDescent="0.3">
      <c r="A36" s="54" t="s">
        <v>114</v>
      </c>
      <c r="B36" s="55">
        <f t="shared" si="2"/>
        <v>0</v>
      </c>
      <c r="C36" s="79"/>
      <c r="D36" s="80"/>
      <c r="E36" s="3"/>
      <c r="F36" s="17"/>
      <c r="G36" s="17"/>
      <c r="H36" s="16"/>
    </row>
    <row r="37" spans="1:8" s="8" customFormat="1" ht="15" customHeight="1" x14ac:dyDescent="0.3">
      <c r="A37" s="24"/>
      <c r="B37" s="11"/>
      <c r="C37" s="11"/>
      <c r="D37" s="11"/>
      <c r="E37" s="3"/>
      <c r="F37" s="17"/>
      <c r="G37" s="17"/>
      <c r="H37" s="16"/>
    </row>
    <row r="38" spans="1:8" s="1" customFormat="1" ht="25.5" customHeight="1" x14ac:dyDescent="0.3">
      <c r="A38" s="68" t="s">
        <v>3</v>
      </c>
      <c r="B38" s="69"/>
      <c r="C38" s="69"/>
      <c r="D38" s="69"/>
      <c r="E38" s="69"/>
      <c r="F38" s="69"/>
      <c r="G38" s="69"/>
      <c r="H38" s="70"/>
    </row>
    <row r="39" spans="1:8" s="1" customFormat="1" ht="51" customHeight="1" x14ac:dyDescent="0.25">
      <c r="A39" s="109" t="s">
        <v>128</v>
      </c>
      <c r="B39" s="109"/>
      <c r="C39" s="109"/>
      <c r="D39" s="109"/>
      <c r="E39" s="109"/>
      <c r="F39" s="109"/>
      <c r="G39" s="109"/>
      <c r="H39" s="71"/>
    </row>
    <row r="40" spans="1:8" s="8" customFormat="1" ht="12.75" customHeight="1" x14ac:dyDescent="0.3">
      <c r="A40" s="3"/>
      <c r="B40" s="3"/>
      <c r="C40" s="3"/>
      <c r="D40" s="3"/>
      <c r="E40" s="3"/>
      <c r="F40" s="3" t="s">
        <v>2</v>
      </c>
      <c r="G40" s="3"/>
      <c r="H40" s="36"/>
    </row>
    <row r="41" spans="1:8" s="19" customFormat="1" ht="12.75" customHeight="1" x14ac:dyDescent="0.3">
      <c r="A41" s="72" t="s">
        <v>118</v>
      </c>
      <c r="B41" s="72" t="s">
        <v>126</v>
      </c>
      <c r="C41" s="72"/>
      <c r="D41" s="72"/>
      <c r="E41" s="72" t="s">
        <v>4</v>
      </c>
      <c r="F41" s="3"/>
      <c r="G41" s="3"/>
      <c r="H41" s="72"/>
    </row>
    <row r="42" spans="1:8" s="19" customFormat="1" ht="12.75" customHeight="1" x14ac:dyDescent="0.3">
      <c r="A42" s="105"/>
      <c r="B42" s="105"/>
      <c r="C42" s="105"/>
      <c r="D42" s="105"/>
      <c r="E42" s="105"/>
      <c r="F42" s="3"/>
      <c r="G42" s="3"/>
      <c r="H42" s="72"/>
    </row>
    <row r="43" spans="1:8" s="8" customFormat="1" ht="12.75" customHeight="1" x14ac:dyDescent="0.3">
      <c r="A43" s="36"/>
      <c r="B43" s="36"/>
      <c r="C43" s="36"/>
      <c r="D43" s="36"/>
      <c r="E43" s="36"/>
      <c r="F43" s="36"/>
      <c r="G43" s="36"/>
      <c r="H43" s="36"/>
    </row>
    <row r="44" spans="1:8" x14ac:dyDescent="0.3">
      <c r="A44" s="73"/>
      <c r="B44" s="73"/>
      <c r="C44" s="73"/>
      <c r="D44" s="73"/>
      <c r="E44" s="73"/>
      <c r="F44" s="73"/>
      <c r="G44" s="74"/>
      <c r="H44" s="73"/>
    </row>
    <row r="45" spans="1:8" hidden="1" x14ac:dyDescent="0.3"/>
    <row r="46" spans="1:8" hidden="1" x14ac:dyDescent="0.3">
      <c r="A46" s="21" t="s">
        <v>103</v>
      </c>
      <c r="B46" s="10" t="str">
        <f>'Reporting Bund'!B27</f>
        <v xml:space="preserve"> IP</v>
      </c>
      <c r="C46" s="10" t="str">
        <f>'Reporting Bund'!C27</f>
        <v>Addition IP</v>
      </c>
      <c r="D46" s="10" t="str">
        <f>'Reporting Bund'!D27</f>
        <v xml:space="preserve"> S</v>
      </c>
      <c r="E46" s="10" t="str">
        <f>'Reporting Bund'!E27</f>
        <v>Addition S</v>
      </c>
    </row>
    <row r="47" spans="1:8" hidden="1" x14ac:dyDescent="0.3">
      <c r="A47" s="84" t="s">
        <v>83</v>
      </c>
      <c r="B47" s="67" t="e">
        <f>'Reporting Bund'!B28</f>
        <v>#N/A</v>
      </c>
      <c r="C47" s="67" t="e">
        <f>'Reporting Bund'!C28</f>
        <v>#N/A</v>
      </c>
      <c r="D47" s="67" t="e">
        <f>'Reporting Bund'!D28</f>
        <v>#N/A</v>
      </c>
      <c r="E47" s="67" t="e">
        <f>'Reporting Bund'!E28</f>
        <v>#N/A</v>
      </c>
    </row>
    <row r="48" spans="1:8" hidden="1" x14ac:dyDescent="0.3">
      <c r="A48" s="4" t="s">
        <v>110</v>
      </c>
      <c r="B48" s="67" t="e">
        <f>'Reporting Bund'!B29</f>
        <v>#N/A</v>
      </c>
      <c r="C48" s="67" t="e">
        <f>'Reporting Bund'!C29</f>
        <v>#N/A</v>
      </c>
      <c r="D48" s="67" t="e">
        <f>'Reporting Bund'!D29</f>
        <v>#N/A</v>
      </c>
      <c r="E48" s="67" t="e">
        <f>'Reporting Bund'!E29</f>
        <v>#N/A</v>
      </c>
    </row>
    <row r="49" spans="1:5" hidden="1" x14ac:dyDescent="0.3">
      <c r="A49" s="4" t="s">
        <v>84</v>
      </c>
      <c r="B49" s="67" t="e">
        <f>'Reporting Bund'!B30</f>
        <v>#N/A</v>
      </c>
      <c r="C49" s="67" t="e">
        <f>'Reporting Bund'!C30</f>
        <v>#N/A</v>
      </c>
      <c r="D49" s="67" t="e">
        <f>'Reporting Bund'!D30</f>
        <v>#N/A</v>
      </c>
      <c r="E49" s="67" t="e">
        <f>'Reporting Bund'!E30</f>
        <v>#N/A</v>
      </c>
    </row>
    <row r="50" spans="1:5" hidden="1" x14ac:dyDescent="0.3">
      <c r="A50" s="4" t="s">
        <v>94</v>
      </c>
      <c r="B50" s="67" t="e">
        <f>'Reporting Bund'!B31</f>
        <v>#N/A</v>
      </c>
      <c r="C50" s="67" t="e">
        <f>'Reporting Bund'!C31</f>
        <v>#N/A</v>
      </c>
      <c r="D50" s="67" t="e">
        <f>'Reporting Bund'!D31</f>
        <v>#N/A</v>
      </c>
      <c r="E50" s="67" t="e">
        <f>'Reporting Bund'!E31</f>
        <v>#N/A</v>
      </c>
    </row>
    <row r="51" spans="1:5" hidden="1" x14ac:dyDescent="0.3">
      <c r="A51" s="4" t="s">
        <v>95</v>
      </c>
      <c r="B51" s="67" t="e">
        <f>'Reporting Bund'!B32</f>
        <v>#N/A</v>
      </c>
      <c r="C51" s="67" t="e">
        <f>'Reporting Bund'!C32</f>
        <v>#N/A</v>
      </c>
      <c r="D51" s="67" t="e">
        <f>'Reporting Bund'!D32</f>
        <v>#N/A</v>
      </c>
      <c r="E51" s="67" t="e">
        <f>'Reporting Bund'!E32</f>
        <v>#N/A</v>
      </c>
    </row>
    <row r="52" spans="1:5" hidden="1" x14ac:dyDescent="0.3">
      <c r="A52" s="4" t="s">
        <v>114</v>
      </c>
      <c r="B52" s="67" t="e">
        <f>'Reporting Bund'!B33</f>
        <v>#N/A</v>
      </c>
      <c r="C52" s="67" t="e">
        <f>'Reporting Bund'!C33</f>
        <v>#N/A</v>
      </c>
      <c r="D52" s="67" t="e">
        <f>'Reporting Bund'!D33</f>
        <v>#N/A</v>
      </c>
      <c r="E52" s="67" t="e">
        <f>'Reporting Bund'!E33</f>
        <v>#N/A</v>
      </c>
    </row>
    <row r="53" spans="1:5" hidden="1" x14ac:dyDescent="0.3">
      <c r="A53" s="85"/>
    </row>
    <row r="54" spans="1:5" hidden="1" x14ac:dyDescent="0.3">
      <c r="A54" s="19"/>
    </row>
    <row r="55" spans="1:5" hidden="1" x14ac:dyDescent="0.3">
      <c r="A55" s="19" t="s">
        <v>105</v>
      </c>
      <c r="B55" s="67" t="e">
        <f>'Reporting Bund'!B37</f>
        <v>#N/A</v>
      </c>
      <c r="D55" s="67" t="e">
        <f>'Reporting Bund'!D37</f>
        <v>#N/A</v>
      </c>
    </row>
    <row r="56" spans="1:5" hidden="1" x14ac:dyDescent="0.3"/>
  </sheetData>
  <sheetProtection algorithmName="SHA-512" hashValue="fxA7KcBOTOIBj8aLLd/vjXl+DdzT+z/pwhuFvhWeiBkJvuMb6DMA4a/83b0Y2VrXkPwgHCgCCCrLR2ir8xXOCg==" saltValue="KW01XvpdToCBUKDQGwP8NQ==" spinCount="100000" sheet="1" objects="1" scenarios="1"/>
  <mergeCells count="3">
    <mergeCell ref="A39:G39"/>
    <mergeCell ref="B24:B27"/>
    <mergeCell ref="A24:A27"/>
  </mergeCells>
  <dataValidations count="1">
    <dataValidation type="list" allowBlank="1" showInputMessage="1" showErrorMessage="1" sqref="G5:H5 F4">
      <formula1>"Verzicht, kein Verzicht"</formula1>
    </dataValidation>
  </dataValidations>
  <pageMargins left="0.51181102362204722" right="0.31496062992125984" top="0.59055118110236227" bottom="0.78740157480314965" header="0.31496062992125984" footer="0.31496062992125984"/>
  <pageSetup paperSize="9" scale="59" fitToHeight="0" orientation="landscape" r:id="rId1"/>
  <headerFooter>
    <oddFooter xml:space="preserve">&amp;L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'Beitragsmaximum 2024'!$A$2:$A$77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82"/>
  <sheetViews>
    <sheetView workbookViewId="0">
      <selection activeCell="C12" sqref="C12"/>
    </sheetView>
  </sheetViews>
  <sheetFormatPr baseColWidth="10" defaultRowHeight="12.5" x14ac:dyDescent="0.25"/>
  <cols>
    <col min="1" max="7" width="20.54296875" customWidth="1"/>
    <col min="8" max="8" width="21.54296875" customWidth="1"/>
  </cols>
  <sheetData>
    <row r="1" spans="1:8" s="2" customFormat="1" ht="52" x14ac:dyDescent="0.3">
      <c r="A1" s="2" t="s">
        <v>78</v>
      </c>
      <c r="B1" s="5" t="s">
        <v>112</v>
      </c>
      <c r="C1" s="5" t="s">
        <v>82</v>
      </c>
      <c r="D1" s="5" t="s">
        <v>113</v>
      </c>
      <c r="E1" s="2" t="s">
        <v>119</v>
      </c>
      <c r="F1" s="5" t="s">
        <v>82</v>
      </c>
      <c r="G1" s="5" t="s">
        <v>120</v>
      </c>
      <c r="H1" s="108"/>
    </row>
    <row r="2" spans="1:8" x14ac:dyDescent="0.25">
      <c r="A2" t="s">
        <v>6</v>
      </c>
      <c r="B2" s="6">
        <v>84366</v>
      </c>
      <c r="C2" s="6">
        <f>0.05*B2</f>
        <v>4218.3</v>
      </c>
      <c r="D2" s="6">
        <f>B2-C2</f>
        <v>80147.7</v>
      </c>
      <c r="E2" s="15">
        <v>106394</v>
      </c>
      <c r="F2" s="13">
        <f>0.05*E2</f>
        <v>5319.7000000000007</v>
      </c>
      <c r="G2" s="13">
        <f>E2-F2</f>
        <v>101074.3</v>
      </c>
    </row>
    <row r="3" spans="1:8" x14ac:dyDescent="0.25">
      <c r="A3" t="s">
        <v>79</v>
      </c>
      <c r="B3" s="6">
        <v>0</v>
      </c>
      <c r="C3" s="6">
        <f t="shared" ref="C3:C65" si="0">0.05*B3</f>
        <v>0</v>
      </c>
      <c r="D3" s="6">
        <f t="shared" ref="D3:D65" si="1">B3-C3</f>
        <v>0</v>
      </c>
      <c r="E3" s="15">
        <v>3138</v>
      </c>
      <c r="F3" s="13">
        <f t="shared" ref="F3:F66" si="2">0.05*E3</f>
        <v>156.9</v>
      </c>
      <c r="G3" s="13">
        <f t="shared" ref="G3:G66" si="3">E3-F3</f>
        <v>2981.1</v>
      </c>
    </row>
    <row r="4" spans="1:8" x14ac:dyDescent="0.25">
      <c r="A4" t="s">
        <v>7</v>
      </c>
      <c r="B4" s="6">
        <v>50851</v>
      </c>
      <c r="C4" s="6">
        <f t="shared" si="0"/>
        <v>2542.5500000000002</v>
      </c>
      <c r="D4" s="6">
        <f t="shared" si="1"/>
        <v>48308.45</v>
      </c>
      <c r="E4" s="15">
        <v>59003</v>
      </c>
      <c r="F4" s="13">
        <f t="shared" si="2"/>
        <v>2950.15</v>
      </c>
      <c r="G4" s="13">
        <f t="shared" si="3"/>
        <v>56052.85</v>
      </c>
    </row>
    <row r="5" spans="1:8" x14ac:dyDescent="0.25">
      <c r="A5" t="s">
        <v>8</v>
      </c>
      <c r="B5" s="6">
        <v>437431</v>
      </c>
      <c r="C5" s="6">
        <f t="shared" si="0"/>
        <v>21871.550000000003</v>
      </c>
      <c r="D5" s="6">
        <f t="shared" si="1"/>
        <v>415559.45</v>
      </c>
      <c r="E5" s="15">
        <v>176381</v>
      </c>
      <c r="F5" s="13">
        <f t="shared" si="2"/>
        <v>8819.0500000000011</v>
      </c>
      <c r="G5" s="13">
        <f t="shared" si="3"/>
        <v>167561.95000000001</v>
      </c>
    </row>
    <row r="6" spans="1:8" x14ac:dyDescent="0.25">
      <c r="A6" t="s">
        <v>9</v>
      </c>
      <c r="B6" s="6">
        <v>187801</v>
      </c>
      <c r="C6" s="6">
        <f t="shared" si="0"/>
        <v>9390.0500000000011</v>
      </c>
      <c r="D6" s="6">
        <f t="shared" si="1"/>
        <v>178410.95</v>
      </c>
      <c r="E6" s="15">
        <v>161317</v>
      </c>
      <c r="F6" s="13">
        <f t="shared" si="2"/>
        <v>8065.85</v>
      </c>
      <c r="G6" s="13">
        <f t="shared" si="3"/>
        <v>153251.15</v>
      </c>
    </row>
    <row r="7" spans="1:8" x14ac:dyDescent="0.25">
      <c r="A7" t="s">
        <v>10</v>
      </c>
      <c r="B7" s="6">
        <v>145040</v>
      </c>
      <c r="C7" s="6">
        <f t="shared" si="0"/>
        <v>7252</v>
      </c>
      <c r="D7" s="6">
        <f t="shared" si="1"/>
        <v>137788</v>
      </c>
      <c r="E7" s="15">
        <v>142800</v>
      </c>
      <c r="F7" s="13">
        <f t="shared" si="2"/>
        <v>7140</v>
      </c>
      <c r="G7" s="13">
        <f t="shared" si="3"/>
        <v>135660</v>
      </c>
    </row>
    <row r="8" spans="1:8" x14ac:dyDescent="0.25">
      <c r="A8" t="s">
        <v>11</v>
      </c>
      <c r="B8" s="6">
        <v>79743</v>
      </c>
      <c r="C8" s="6">
        <f t="shared" si="0"/>
        <v>3987.15</v>
      </c>
      <c r="D8" s="6">
        <f t="shared" si="1"/>
        <v>75755.850000000006</v>
      </c>
      <c r="E8" s="15">
        <v>90701</v>
      </c>
      <c r="F8" s="13">
        <f t="shared" si="2"/>
        <v>4535.05</v>
      </c>
      <c r="G8" s="13">
        <f t="shared" si="3"/>
        <v>86165.95</v>
      </c>
    </row>
    <row r="9" spans="1:8" x14ac:dyDescent="0.25">
      <c r="A9" t="s">
        <v>12</v>
      </c>
      <c r="B9" s="6">
        <v>42472</v>
      </c>
      <c r="C9" s="6">
        <f t="shared" si="0"/>
        <v>2123.6</v>
      </c>
      <c r="D9" s="6">
        <f t="shared" si="1"/>
        <v>40348.400000000001</v>
      </c>
      <c r="E9" s="15">
        <v>40172</v>
      </c>
      <c r="F9" s="13">
        <f t="shared" si="2"/>
        <v>2008.6000000000001</v>
      </c>
      <c r="G9" s="13">
        <f t="shared" si="3"/>
        <v>38163.4</v>
      </c>
    </row>
    <row r="10" spans="1:8" x14ac:dyDescent="0.25">
      <c r="A10" t="s">
        <v>13</v>
      </c>
      <c r="B10" s="6">
        <v>78876</v>
      </c>
      <c r="C10" s="6">
        <f t="shared" si="0"/>
        <v>3943.8</v>
      </c>
      <c r="D10" s="6">
        <f t="shared" si="1"/>
        <v>74932.2</v>
      </c>
      <c r="E10" s="15">
        <v>96665</v>
      </c>
      <c r="F10" s="13">
        <f t="shared" si="2"/>
        <v>4833.25</v>
      </c>
      <c r="G10" s="13">
        <f t="shared" si="3"/>
        <v>91831.75</v>
      </c>
    </row>
    <row r="11" spans="1:8" x14ac:dyDescent="0.25">
      <c r="A11" t="s">
        <v>14</v>
      </c>
      <c r="B11" s="6">
        <v>428763</v>
      </c>
      <c r="C11" s="6">
        <f t="shared" si="0"/>
        <v>21438.15</v>
      </c>
      <c r="D11" s="6">
        <f t="shared" si="1"/>
        <v>407324.85</v>
      </c>
      <c r="E11" s="15">
        <v>413649</v>
      </c>
      <c r="F11" s="13">
        <f t="shared" si="2"/>
        <v>20682.45</v>
      </c>
      <c r="G11" s="13">
        <f t="shared" si="3"/>
        <v>392966.55</v>
      </c>
    </row>
    <row r="12" spans="1:8" x14ac:dyDescent="0.25">
      <c r="A12" t="s">
        <v>15</v>
      </c>
      <c r="B12" s="6">
        <v>69342</v>
      </c>
      <c r="C12" s="6">
        <f t="shared" si="0"/>
        <v>3467.1000000000004</v>
      </c>
      <c r="D12" s="6">
        <f t="shared" si="1"/>
        <v>65874.899999999994</v>
      </c>
      <c r="E12" s="15">
        <v>139975</v>
      </c>
      <c r="F12" s="13">
        <f t="shared" si="2"/>
        <v>6998.75</v>
      </c>
      <c r="G12" s="13">
        <f t="shared" si="3"/>
        <v>132976.25</v>
      </c>
    </row>
    <row r="13" spans="1:8" x14ac:dyDescent="0.25">
      <c r="A13" t="s">
        <v>16</v>
      </c>
      <c r="B13" s="6">
        <v>106324</v>
      </c>
      <c r="C13" s="6">
        <f t="shared" si="0"/>
        <v>5316.2000000000007</v>
      </c>
      <c r="D13" s="6">
        <f t="shared" si="1"/>
        <v>101007.8</v>
      </c>
      <c r="E13" s="15">
        <v>147508</v>
      </c>
      <c r="F13" s="13">
        <f t="shared" si="2"/>
        <v>7375.4000000000005</v>
      </c>
      <c r="G13" s="13">
        <f t="shared" si="3"/>
        <v>140132.6</v>
      </c>
    </row>
    <row r="14" spans="1:8" x14ac:dyDescent="0.25">
      <c r="A14" t="s">
        <v>17</v>
      </c>
      <c r="B14" s="6">
        <v>247319</v>
      </c>
      <c r="C14" s="6">
        <f t="shared" si="0"/>
        <v>12365.95</v>
      </c>
      <c r="D14" s="6">
        <f t="shared" si="1"/>
        <v>234953.05</v>
      </c>
      <c r="E14" s="15">
        <v>182972</v>
      </c>
      <c r="F14" s="13">
        <f t="shared" si="2"/>
        <v>9148.6</v>
      </c>
      <c r="G14" s="13">
        <f t="shared" si="3"/>
        <v>173823.4</v>
      </c>
    </row>
    <row r="15" spans="1:8" x14ac:dyDescent="0.25">
      <c r="A15" t="s">
        <v>18</v>
      </c>
      <c r="B15" s="6">
        <v>127415</v>
      </c>
      <c r="C15" s="6">
        <f t="shared" si="0"/>
        <v>6370.75</v>
      </c>
      <c r="D15" s="6">
        <f t="shared" si="1"/>
        <v>121044.25</v>
      </c>
      <c r="E15" s="15">
        <v>217809</v>
      </c>
      <c r="F15" s="13">
        <f t="shared" si="2"/>
        <v>10890.45</v>
      </c>
      <c r="G15" s="13">
        <f t="shared" si="3"/>
        <v>206918.55</v>
      </c>
    </row>
    <row r="16" spans="1:8" x14ac:dyDescent="0.25">
      <c r="A16" t="s">
        <v>19</v>
      </c>
      <c r="B16" s="6">
        <v>30626</v>
      </c>
      <c r="C16" s="6">
        <f t="shared" si="0"/>
        <v>1531.3000000000002</v>
      </c>
      <c r="D16" s="6">
        <f t="shared" si="1"/>
        <v>29094.7</v>
      </c>
      <c r="E16" s="15">
        <v>1883</v>
      </c>
      <c r="F16" s="13">
        <f t="shared" si="2"/>
        <v>94.15</v>
      </c>
      <c r="G16" s="13">
        <f t="shared" si="3"/>
        <v>1788.85</v>
      </c>
    </row>
    <row r="17" spans="1:7" x14ac:dyDescent="0.25">
      <c r="A17" t="s">
        <v>20</v>
      </c>
      <c r="B17" s="6">
        <v>10690</v>
      </c>
      <c r="C17" s="6">
        <f t="shared" si="0"/>
        <v>534.5</v>
      </c>
      <c r="D17" s="6">
        <f t="shared" si="1"/>
        <v>10155.5</v>
      </c>
      <c r="E17" s="15">
        <v>48646</v>
      </c>
      <c r="F17" s="13">
        <f t="shared" si="2"/>
        <v>2432.3000000000002</v>
      </c>
      <c r="G17" s="13">
        <f t="shared" si="3"/>
        <v>46213.7</v>
      </c>
    </row>
    <row r="18" spans="1:7" x14ac:dyDescent="0.25">
      <c r="A18" t="s">
        <v>21</v>
      </c>
      <c r="B18" s="6">
        <v>280256</v>
      </c>
      <c r="C18" s="6">
        <f t="shared" si="0"/>
        <v>14012.800000000001</v>
      </c>
      <c r="D18" s="6">
        <f t="shared" si="1"/>
        <v>266243.20000000001</v>
      </c>
      <c r="E18" s="15">
        <v>276812</v>
      </c>
      <c r="F18" s="13">
        <f t="shared" si="2"/>
        <v>13840.6</v>
      </c>
      <c r="G18" s="13">
        <f t="shared" si="3"/>
        <v>262971.40000000002</v>
      </c>
    </row>
    <row r="19" spans="1:7" x14ac:dyDescent="0.25">
      <c r="A19" t="s">
        <v>22</v>
      </c>
      <c r="B19" s="6">
        <v>273611</v>
      </c>
      <c r="C19" s="6">
        <f t="shared" si="0"/>
        <v>13680.550000000001</v>
      </c>
      <c r="D19" s="6">
        <f t="shared" si="1"/>
        <v>259930.45</v>
      </c>
      <c r="E19" s="15">
        <v>292191</v>
      </c>
      <c r="F19" s="13">
        <f t="shared" si="2"/>
        <v>14609.550000000001</v>
      </c>
      <c r="G19" s="13">
        <f t="shared" si="3"/>
        <v>277581.45</v>
      </c>
    </row>
    <row r="20" spans="1:7" x14ac:dyDescent="0.25">
      <c r="A20" t="s">
        <v>23</v>
      </c>
      <c r="B20" s="6">
        <v>118459</v>
      </c>
      <c r="C20" s="6">
        <f t="shared" si="0"/>
        <v>5922.9500000000007</v>
      </c>
      <c r="D20" s="6">
        <f t="shared" si="1"/>
        <v>112536.05</v>
      </c>
      <c r="E20" s="15">
        <v>160061</v>
      </c>
      <c r="F20" s="13">
        <f t="shared" si="2"/>
        <v>8003.05</v>
      </c>
      <c r="G20" s="13">
        <f t="shared" si="3"/>
        <v>152057.95000000001</v>
      </c>
    </row>
    <row r="21" spans="1:7" x14ac:dyDescent="0.25">
      <c r="A21" t="s">
        <v>24</v>
      </c>
      <c r="B21" s="6">
        <v>217849</v>
      </c>
      <c r="C21" s="6">
        <f t="shared" si="0"/>
        <v>10892.45</v>
      </c>
      <c r="D21" s="6">
        <f t="shared" si="1"/>
        <v>206956.55</v>
      </c>
      <c r="E21" s="15">
        <v>204000</v>
      </c>
      <c r="F21" s="13">
        <f t="shared" si="2"/>
        <v>10200</v>
      </c>
      <c r="G21" s="13">
        <f t="shared" si="3"/>
        <v>193800</v>
      </c>
    </row>
    <row r="22" spans="1:7" x14ac:dyDescent="0.25">
      <c r="A22" t="s">
        <v>25</v>
      </c>
      <c r="B22" s="6">
        <v>166998</v>
      </c>
      <c r="C22" s="6">
        <f t="shared" si="0"/>
        <v>8349.9</v>
      </c>
      <c r="D22" s="6">
        <f t="shared" si="1"/>
        <v>158648.1</v>
      </c>
      <c r="E22" s="15">
        <v>145625</v>
      </c>
      <c r="F22" s="13">
        <f t="shared" si="2"/>
        <v>7281.25</v>
      </c>
      <c r="G22" s="13">
        <f t="shared" si="3"/>
        <v>138343.75</v>
      </c>
    </row>
    <row r="23" spans="1:7" x14ac:dyDescent="0.25">
      <c r="A23" t="s">
        <v>26</v>
      </c>
      <c r="B23" s="6">
        <v>386869</v>
      </c>
      <c r="C23" s="6">
        <f t="shared" si="0"/>
        <v>19343.45</v>
      </c>
      <c r="D23" s="6">
        <f t="shared" si="1"/>
        <v>367525.55</v>
      </c>
      <c r="E23" s="15">
        <v>264572</v>
      </c>
      <c r="F23" s="13">
        <f t="shared" si="2"/>
        <v>13228.6</v>
      </c>
      <c r="G23" s="13">
        <f t="shared" si="3"/>
        <v>251343.4</v>
      </c>
    </row>
    <row r="24" spans="1:7" x14ac:dyDescent="0.25">
      <c r="A24" t="s">
        <v>27</v>
      </c>
      <c r="B24" s="6">
        <v>207159</v>
      </c>
      <c r="C24" s="6">
        <f t="shared" si="0"/>
        <v>10357.950000000001</v>
      </c>
      <c r="D24" s="6">
        <f t="shared" si="1"/>
        <v>196801.05</v>
      </c>
      <c r="E24" s="15">
        <v>168221</v>
      </c>
      <c r="F24" s="13">
        <f t="shared" si="2"/>
        <v>8411.0500000000011</v>
      </c>
      <c r="G24" s="13">
        <f t="shared" si="3"/>
        <v>159809.95000000001</v>
      </c>
    </row>
    <row r="25" spans="1:7" x14ac:dyDescent="0.25">
      <c r="A25" t="s">
        <v>28</v>
      </c>
      <c r="B25" s="6">
        <v>696018</v>
      </c>
      <c r="C25" s="6">
        <f t="shared" si="0"/>
        <v>34800.9</v>
      </c>
      <c r="D25" s="6">
        <f t="shared" si="1"/>
        <v>661217.1</v>
      </c>
      <c r="E25" s="15">
        <v>579360</v>
      </c>
      <c r="F25" s="13">
        <f t="shared" si="2"/>
        <v>28968</v>
      </c>
      <c r="G25" s="13">
        <f t="shared" si="3"/>
        <v>550392</v>
      </c>
    </row>
    <row r="26" spans="1:7" x14ac:dyDescent="0.25">
      <c r="A26" t="s">
        <v>29</v>
      </c>
      <c r="B26" s="6">
        <v>238651</v>
      </c>
      <c r="C26" s="6">
        <f t="shared" si="0"/>
        <v>11932.550000000001</v>
      </c>
      <c r="D26" s="6">
        <f t="shared" si="1"/>
        <v>226718.45</v>
      </c>
      <c r="E26" s="15">
        <v>183286</v>
      </c>
      <c r="F26" s="13">
        <f t="shared" si="2"/>
        <v>9164.3000000000011</v>
      </c>
      <c r="G26" s="13">
        <f t="shared" si="3"/>
        <v>174121.7</v>
      </c>
    </row>
    <row r="27" spans="1:7" x14ac:dyDescent="0.25">
      <c r="A27" t="s">
        <v>30</v>
      </c>
      <c r="B27" s="6">
        <v>47095</v>
      </c>
      <c r="C27" s="6">
        <f t="shared" si="0"/>
        <v>2354.75</v>
      </c>
      <c r="D27" s="6">
        <f t="shared" si="1"/>
        <v>44740.25</v>
      </c>
      <c r="E27" s="15">
        <v>35778</v>
      </c>
      <c r="F27" s="13">
        <f t="shared" si="2"/>
        <v>1788.9</v>
      </c>
      <c r="G27" s="13">
        <f t="shared" si="3"/>
        <v>33989.1</v>
      </c>
    </row>
    <row r="28" spans="1:7" x14ac:dyDescent="0.25">
      <c r="A28" t="s">
        <v>31</v>
      </c>
      <c r="B28" s="6">
        <v>50562</v>
      </c>
      <c r="C28" s="6">
        <f t="shared" si="0"/>
        <v>2528.1000000000004</v>
      </c>
      <c r="D28" s="6">
        <f t="shared" si="1"/>
        <v>48033.9</v>
      </c>
      <c r="E28" s="15">
        <v>97920</v>
      </c>
      <c r="F28" s="13">
        <f t="shared" si="2"/>
        <v>4896</v>
      </c>
      <c r="G28" s="13">
        <f t="shared" si="3"/>
        <v>93024</v>
      </c>
    </row>
    <row r="29" spans="1:7" x14ac:dyDescent="0.25">
      <c r="A29" t="s">
        <v>32</v>
      </c>
      <c r="B29" s="6">
        <v>153419</v>
      </c>
      <c r="C29" s="6">
        <f t="shared" si="0"/>
        <v>7670.9500000000007</v>
      </c>
      <c r="D29" s="6">
        <f t="shared" si="1"/>
        <v>145748.04999999999</v>
      </c>
      <c r="E29" s="15">
        <v>153157</v>
      </c>
      <c r="F29" s="13">
        <f t="shared" si="2"/>
        <v>7657.85</v>
      </c>
      <c r="G29" s="13">
        <f t="shared" si="3"/>
        <v>145499.15</v>
      </c>
    </row>
    <row r="30" spans="1:7" x14ac:dyDescent="0.25">
      <c r="A30" t="s">
        <v>33</v>
      </c>
      <c r="B30" s="6">
        <v>628121</v>
      </c>
      <c r="C30" s="6">
        <f t="shared" si="0"/>
        <v>31406.050000000003</v>
      </c>
      <c r="D30" s="6">
        <f t="shared" si="1"/>
        <v>596714.94999999995</v>
      </c>
      <c r="E30" s="15">
        <v>118634</v>
      </c>
      <c r="F30" s="13">
        <f t="shared" si="2"/>
        <v>5931.7000000000007</v>
      </c>
      <c r="G30" s="13">
        <f t="shared" si="3"/>
        <v>112702.3</v>
      </c>
    </row>
    <row r="31" spans="1:7" x14ac:dyDescent="0.25">
      <c r="A31" t="s">
        <v>34</v>
      </c>
      <c r="B31" s="6">
        <v>67608</v>
      </c>
      <c r="C31" s="6">
        <f t="shared" si="0"/>
        <v>3380.4</v>
      </c>
      <c r="D31" s="6">
        <f t="shared" si="1"/>
        <v>64227.6</v>
      </c>
      <c r="E31" s="15">
        <v>98548</v>
      </c>
      <c r="F31" s="13">
        <f t="shared" si="2"/>
        <v>4927.4000000000005</v>
      </c>
      <c r="G31" s="13">
        <f t="shared" si="3"/>
        <v>93620.6</v>
      </c>
    </row>
    <row r="32" spans="1:7" x14ac:dyDescent="0.25">
      <c r="A32" t="s">
        <v>35</v>
      </c>
      <c r="B32" s="6">
        <v>19936</v>
      </c>
      <c r="C32" s="6">
        <f t="shared" si="0"/>
        <v>996.80000000000007</v>
      </c>
      <c r="D32" s="6">
        <f t="shared" si="1"/>
        <v>18939.2</v>
      </c>
      <c r="E32" s="15">
        <v>31385</v>
      </c>
      <c r="F32" s="13">
        <f t="shared" si="2"/>
        <v>1569.25</v>
      </c>
      <c r="G32" s="13">
        <f t="shared" si="3"/>
        <v>29815.75</v>
      </c>
    </row>
    <row r="33" spans="1:7" x14ac:dyDescent="0.25">
      <c r="A33" t="s">
        <v>36</v>
      </c>
      <c r="B33" s="6">
        <v>56340</v>
      </c>
      <c r="C33" s="6">
        <f t="shared" si="0"/>
        <v>2817</v>
      </c>
      <c r="D33" s="6">
        <f t="shared" si="1"/>
        <v>53523</v>
      </c>
      <c r="E33" s="15">
        <v>64025</v>
      </c>
      <c r="F33" s="13">
        <f t="shared" si="2"/>
        <v>3201.25</v>
      </c>
      <c r="G33" s="13">
        <f t="shared" si="3"/>
        <v>60823.75</v>
      </c>
    </row>
    <row r="34" spans="1:7" x14ac:dyDescent="0.25">
      <c r="A34" t="s">
        <v>37</v>
      </c>
      <c r="B34" s="6">
        <v>305682</v>
      </c>
      <c r="C34" s="6">
        <f t="shared" si="0"/>
        <v>15284.1</v>
      </c>
      <c r="D34" s="6">
        <f t="shared" si="1"/>
        <v>290397.90000000002</v>
      </c>
      <c r="E34" s="15">
        <v>327655</v>
      </c>
      <c r="F34" s="13">
        <f t="shared" si="2"/>
        <v>16382.75</v>
      </c>
      <c r="G34" s="13">
        <f t="shared" si="3"/>
        <v>311272.25</v>
      </c>
    </row>
    <row r="35" spans="1:7" x14ac:dyDescent="0.25">
      <c r="A35" t="s">
        <v>38</v>
      </c>
      <c r="B35" s="6">
        <v>102857</v>
      </c>
      <c r="C35" s="6">
        <f t="shared" si="0"/>
        <v>5142.8500000000004</v>
      </c>
      <c r="D35" s="6">
        <f t="shared" si="1"/>
        <v>97714.15</v>
      </c>
      <c r="E35" s="15">
        <v>76578</v>
      </c>
      <c r="F35" s="13">
        <f t="shared" si="2"/>
        <v>3828.9</v>
      </c>
      <c r="G35" s="13">
        <f t="shared" si="3"/>
        <v>72749.100000000006</v>
      </c>
    </row>
    <row r="36" spans="1:7" x14ac:dyDescent="0.25">
      <c r="A36" t="s">
        <v>39</v>
      </c>
      <c r="B36" s="6">
        <v>99968</v>
      </c>
      <c r="C36" s="6">
        <f t="shared" si="0"/>
        <v>4998.4000000000005</v>
      </c>
      <c r="D36" s="6">
        <f t="shared" si="1"/>
        <v>94969.600000000006</v>
      </c>
      <c r="E36" s="15">
        <v>96665</v>
      </c>
      <c r="F36" s="13">
        <f t="shared" si="2"/>
        <v>4833.25</v>
      </c>
      <c r="G36" s="13">
        <f t="shared" si="3"/>
        <v>91831.75</v>
      </c>
    </row>
    <row r="37" spans="1:7" x14ac:dyDescent="0.25">
      <c r="A37" t="s">
        <v>40</v>
      </c>
      <c r="B37" s="6">
        <v>24270</v>
      </c>
      <c r="C37" s="6">
        <f t="shared" si="0"/>
        <v>1213.5</v>
      </c>
      <c r="D37" s="6">
        <f t="shared" si="1"/>
        <v>23056.5</v>
      </c>
      <c r="E37" s="15">
        <v>62455</v>
      </c>
      <c r="F37" s="13">
        <f t="shared" si="2"/>
        <v>3122.75</v>
      </c>
      <c r="G37" s="13">
        <f t="shared" si="3"/>
        <v>59332.25</v>
      </c>
    </row>
    <row r="38" spans="1:7" x14ac:dyDescent="0.25">
      <c r="A38" t="s">
        <v>41</v>
      </c>
      <c r="B38" s="6">
        <v>233451</v>
      </c>
      <c r="C38" s="6">
        <f t="shared" si="0"/>
        <v>11672.550000000001</v>
      </c>
      <c r="D38" s="6">
        <f t="shared" si="1"/>
        <v>221778.45</v>
      </c>
      <c r="E38" s="15">
        <v>147194</v>
      </c>
      <c r="F38" s="13">
        <f t="shared" si="2"/>
        <v>7359.7000000000007</v>
      </c>
      <c r="G38" s="13">
        <f t="shared" si="3"/>
        <v>139834.29999999999</v>
      </c>
    </row>
    <row r="39" spans="1:7" x14ac:dyDescent="0.25">
      <c r="A39" t="s">
        <v>42</v>
      </c>
      <c r="B39" s="6">
        <v>6934</v>
      </c>
      <c r="C39" s="6">
        <f t="shared" si="0"/>
        <v>346.70000000000005</v>
      </c>
      <c r="D39" s="6">
        <f t="shared" si="1"/>
        <v>6587.3</v>
      </c>
      <c r="E39" s="15">
        <v>66222</v>
      </c>
      <c r="F39" s="13">
        <f t="shared" si="2"/>
        <v>3311.1000000000004</v>
      </c>
      <c r="G39" s="13">
        <f t="shared" si="3"/>
        <v>62910.9</v>
      </c>
    </row>
    <row r="40" spans="1:7" x14ac:dyDescent="0.25">
      <c r="A40" t="s">
        <v>43</v>
      </c>
      <c r="B40" s="6">
        <v>31204</v>
      </c>
      <c r="C40" s="6">
        <f t="shared" si="0"/>
        <v>1560.2</v>
      </c>
      <c r="D40" s="6">
        <f t="shared" si="1"/>
        <v>29643.8</v>
      </c>
      <c r="E40" s="15">
        <v>44566</v>
      </c>
      <c r="F40" s="13">
        <f t="shared" si="2"/>
        <v>2228.3000000000002</v>
      </c>
      <c r="G40" s="13">
        <f t="shared" si="3"/>
        <v>42337.7</v>
      </c>
    </row>
    <row r="41" spans="1:7" x14ac:dyDescent="0.25">
      <c r="A41" t="s">
        <v>44</v>
      </c>
      <c r="B41" s="6">
        <v>65586</v>
      </c>
      <c r="C41" s="6">
        <f t="shared" si="0"/>
        <v>3279.3</v>
      </c>
      <c r="D41" s="6">
        <f t="shared" si="1"/>
        <v>62306.7</v>
      </c>
      <c r="E41" s="15">
        <v>77520</v>
      </c>
      <c r="F41" s="13">
        <f t="shared" si="2"/>
        <v>3876</v>
      </c>
      <c r="G41" s="13">
        <f t="shared" si="3"/>
        <v>73644</v>
      </c>
    </row>
    <row r="42" spans="1:7" x14ac:dyDescent="0.25">
      <c r="A42" t="s">
        <v>80</v>
      </c>
      <c r="B42" s="6">
        <v>2889</v>
      </c>
      <c r="C42" s="6">
        <f t="shared" si="0"/>
        <v>144.45000000000002</v>
      </c>
      <c r="D42" s="6">
        <f t="shared" si="1"/>
        <v>2744.55</v>
      </c>
      <c r="E42" s="15">
        <v>33268</v>
      </c>
      <c r="F42" s="13">
        <f t="shared" si="2"/>
        <v>1663.4</v>
      </c>
      <c r="G42" s="13">
        <f t="shared" si="3"/>
        <v>31604.6</v>
      </c>
    </row>
    <row r="43" spans="1:7" x14ac:dyDescent="0.25">
      <c r="A43" t="s">
        <v>45</v>
      </c>
      <c r="B43" s="6">
        <v>146196</v>
      </c>
      <c r="C43" s="6">
        <f t="shared" si="0"/>
        <v>7309.8</v>
      </c>
      <c r="D43" s="6">
        <f t="shared" si="1"/>
        <v>138886.20000000001</v>
      </c>
      <c r="E43" s="15">
        <v>244800</v>
      </c>
      <c r="F43" s="13">
        <f t="shared" si="2"/>
        <v>12240</v>
      </c>
      <c r="G43" s="13">
        <f t="shared" si="3"/>
        <v>232560</v>
      </c>
    </row>
    <row r="44" spans="1:7" x14ac:dyDescent="0.25">
      <c r="A44" t="s">
        <v>46</v>
      </c>
      <c r="B44" s="6">
        <v>68764</v>
      </c>
      <c r="C44" s="6">
        <f t="shared" si="0"/>
        <v>3438.2000000000003</v>
      </c>
      <c r="D44" s="6">
        <f t="shared" si="1"/>
        <v>65325.8</v>
      </c>
      <c r="E44" s="15">
        <v>167594</v>
      </c>
      <c r="F44" s="13">
        <f t="shared" si="2"/>
        <v>8379.7000000000007</v>
      </c>
      <c r="G44" s="13">
        <f t="shared" si="3"/>
        <v>159214.29999999999</v>
      </c>
    </row>
    <row r="45" spans="1:7" x14ac:dyDescent="0.25">
      <c r="A45" t="s">
        <v>47</v>
      </c>
      <c r="B45" s="6">
        <v>34093</v>
      </c>
      <c r="C45" s="6">
        <f t="shared" si="0"/>
        <v>1704.65</v>
      </c>
      <c r="D45" s="6">
        <f t="shared" si="1"/>
        <v>32388.35</v>
      </c>
      <c r="E45" s="15">
        <v>47391</v>
      </c>
      <c r="F45" s="13">
        <f t="shared" si="2"/>
        <v>2369.5500000000002</v>
      </c>
      <c r="G45" s="13">
        <f t="shared" si="3"/>
        <v>45021.45</v>
      </c>
    </row>
    <row r="46" spans="1:7" x14ac:dyDescent="0.25">
      <c r="A46" t="s">
        <v>48</v>
      </c>
      <c r="B46" s="6">
        <v>93611</v>
      </c>
      <c r="C46" s="6">
        <f t="shared" si="0"/>
        <v>4680.55</v>
      </c>
      <c r="D46" s="6">
        <f t="shared" si="1"/>
        <v>88930.45</v>
      </c>
      <c r="E46" s="15">
        <v>110474</v>
      </c>
      <c r="F46" s="13">
        <f t="shared" si="2"/>
        <v>5523.7000000000007</v>
      </c>
      <c r="G46" s="13">
        <f t="shared" si="3"/>
        <v>104950.3</v>
      </c>
    </row>
    <row r="47" spans="1:7" s="14" customFormat="1" x14ac:dyDescent="0.25">
      <c r="A47" s="14" t="s">
        <v>49</v>
      </c>
      <c r="B47" s="15">
        <v>1014123</v>
      </c>
      <c r="C47" s="15">
        <f>0.05*B47</f>
        <v>50706.15</v>
      </c>
      <c r="D47" s="15">
        <f t="shared" si="1"/>
        <v>963416.85</v>
      </c>
      <c r="E47" s="15">
        <v>843618</v>
      </c>
      <c r="F47" s="13">
        <f t="shared" si="2"/>
        <v>42180.9</v>
      </c>
      <c r="G47" s="13">
        <f t="shared" si="3"/>
        <v>801437.1</v>
      </c>
    </row>
    <row r="48" spans="1:7" x14ac:dyDescent="0.25">
      <c r="A48" t="s">
        <v>50</v>
      </c>
      <c r="B48" s="6">
        <v>146773</v>
      </c>
      <c r="C48" s="6">
        <f t="shared" si="0"/>
        <v>7338.6500000000005</v>
      </c>
      <c r="D48" s="6">
        <f t="shared" si="1"/>
        <v>139434.35</v>
      </c>
      <c r="E48" s="15">
        <v>131501</v>
      </c>
      <c r="F48" s="13">
        <f t="shared" si="2"/>
        <v>6575.05</v>
      </c>
      <c r="G48" s="13">
        <f t="shared" si="3"/>
        <v>124925.95</v>
      </c>
    </row>
    <row r="49" spans="1:7" x14ac:dyDescent="0.25">
      <c r="A49" t="s">
        <v>51</v>
      </c>
      <c r="B49" s="6">
        <v>87544</v>
      </c>
      <c r="C49" s="6">
        <f t="shared" si="0"/>
        <v>4377.2</v>
      </c>
      <c r="D49" s="6">
        <f t="shared" si="1"/>
        <v>83166.8</v>
      </c>
      <c r="E49" s="15">
        <v>83483</v>
      </c>
      <c r="F49" s="13">
        <f t="shared" si="2"/>
        <v>4174.1500000000005</v>
      </c>
      <c r="G49" s="13">
        <f t="shared" si="3"/>
        <v>79308.850000000006</v>
      </c>
    </row>
    <row r="50" spans="1:7" x14ac:dyDescent="0.25">
      <c r="A50" t="s">
        <v>52</v>
      </c>
      <c r="B50" s="6">
        <v>504750</v>
      </c>
      <c r="C50" s="6">
        <f t="shared" si="0"/>
        <v>25237.5</v>
      </c>
      <c r="D50" s="6">
        <f t="shared" si="1"/>
        <v>479512.5</v>
      </c>
      <c r="E50" s="15">
        <v>200548</v>
      </c>
      <c r="F50" s="13">
        <f t="shared" si="2"/>
        <v>10027.400000000001</v>
      </c>
      <c r="G50" s="13">
        <f t="shared" si="3"/>
        <v>190520.6</v>
      </c>
    </row>
    <row r="51" spans="1:7" x14ac:dyDescent="0.25">
      <c r="A51" t="s">
        <v>53</v>
      </c>
      <c r="B51" s="6">
        <v>205425</v>
      </c>
      <c r="C51" s="6">
        <f t="shared" si="0"/>
        <v>10271.25</v>
      </c>
      <c r="D51" s="6">
        <f t="shared" si="1"/>
        <v>195153.75</v>
      </c>
      <c r="E51" s="15">
        <v>219378</v>
      </c>
      <c r="F51" s="13">
        <f t="shared" si="2"/>
        <v>10968.900000000001</v>
      </c>
      <c r="G51" s="13">
        <f t="shared" si="3"/>
        <v>208409.1</v>
      </c>
    </row>
    <row r="52" spans="1:7" x14ac:dyDescent="0.25">
      <c r="A52" t="s">
        <v>54</v>
      </c>
      <c r="B52" s="6">
        <v>9823</v>
      </c>
      <c r="C52" s="6">
        <f t="shared" si="0"/>
        <v>491.15000000000003</v>
      </c>
      <c r="D52" s="6">
        <f t="shared" si="1"/>
        <v>9331.85</v>
      </c>
      <c r="E52" s="15">
        <v>130560</v>
      </c>
      <c r="F52" s="13">
        <f t="shared" si="2"/>
        <v>6528</v>
      </c>
      <c r="G52" s="13">
        <f t="shared" si="3"/>
        <v>124032</v>
      </c>
    </row>
    <row r="53" spans="1:7" x14ac:dyDescent="0.25">
      <c r="A53" t="s">
        <v>55</v>
      </c>
      <c r="B53" s="6">
        <v>236051</v>
      </c>
      <c r="C53" s="6">
        <f t="shared" si="0"/>
        <v>11802.550000000001</v>
      </c>
      <c r="D53" s="6">
        <f t="shared" si="1"/>
        <v>224248.45</v>
      </c>
      <c r="E53" s="15">
        <v>192388</v>
      </c>
      <c r="F53" s="13">
        <f t="shared" si="2"/>
        <v>9619.4</v>
      </c>
      <c r="G53" s="13">
        <f t="shared" si="3"/>
        <v>182768.6</v>
      </c>
    </row>
    <row r="54" spans="1:7" x14ac:dyDescent="0.25">
      <c r="A54" t="s">
        <v>56</v>
      </c>
      <c r="B54" s="6">
        <v>110080</v>
      </c>
      <c r="C54" s="6">
        <f t="shared" si="0"/>
        <v>5504</v>
      </c>
      <c r="D54" s="6">
        <f t="shared" si="1"/>
        <v>104576</v>
      </c>
      <c r="E54" s="15">
        <v>102314</v>
      </c>
      <c r="F54" s="13">
        <f t="shared" si="2"/>
        <v>5115.7000000000007</v>
      </c>
      <c r="G54" s="13">
        <f t="shared" si="3"/>
        <v>97198.3</v>
      </c>
    </row>
    <row r="55" spans="1:7" x14ac:dyDescent="0.25">
      <c r="A55" t="s">
        <v>57</v>
      </c>
      <c r="B55" s="6">
        <v>153708</v>
      </c>
      <c r="C55" s="6">
        <f t="shared" si="0"/>
        <v>7685.4000000000005</v>
      </c>
      <c r="D55" s="6">
        <f t="shared" si="1"/>
        <v>146022.6</v>
      </c>
      <c r="E55" s="15">
        <v>128363</v>
      </c>
      <c r="F55" s="13">
        <f t="shared" si="2"/>
        <v>6418.1500000000005</v>
      </c>
      <c r="G55" s="13">
        <f t="shared" si="3"/>
        <v>121944.85</v>
      </c>
    </row>
    <row r="56" spans="1:7" x14ac:dyDescent="0.25">
      <c r="A56" t="s">
        <v>58</v>
      </c>
      <c r="B56" s="6">
        <v>157175</v>
      </c>
      <c r="C56" s="6">
        <f t="shared" si="0"/>
        <v>7858.75</v>
      </c>
      <c r="D56" s="6">
        <f t="shared" si="1"/>
        <v>149316.25</v>
      </c>
      <c r="E56" s="15">
        <v>201489</v>
      </c>
      <c r="F56" s="13">
        <f t="shared" si="2"/>
        <v>10074.450000000001</v>
      </c>
      <c r="G56" s="13">
        <f t="shared" si="3"/>
        <v>191414.55</v>
      </c>
    </row>
    <row r="57" spans="1:7" x14ac:dyDescent="0.25">
      <c r="A57" t="s">
        <v>59</v>
      </c>
      <c r="B57" s="6">
        <v>188956</v>
      </c>
      <c r="C57" s="6">
        <f t="shared" si="0"/>
        <v>9447.8000000000011</v>
      </c>
      <c r="D57" s="6">
        <f t="shared" si="1"/>
        <v>179508.2</v>
      </c>
      <c r="E57" s="15">
        <v>154726</v>
      </c>
      <c r="F57" s="13">
        <f t="shared" si="2"/>
        <v>7736.3</v>
      </c>
      <c r="G57" s="13">
        <f t="shared" si="3"/>
        <v>146989.70000000001</v>
      </c>
    </row>
    <row r="58" spans="1:7" x14ac:dyDescent="0.25">
      <c r="A58" t="s">
        <v>60</v>
      </c>
      <c r="B58" s="6">
        <v>2760955</v>
      </c>
      <c r="C58" s="6">
        <f t="shared" si="0"/>
        <v>138047.75</v>
      </c>
      <c r="D58" s="6">
        <f t="shared" si="1"/>
        <v>2622907.25</v>
      </c>
      <c r="E58" s="15">
        <v>2556589</v>
      </c>
      <c r="F58" s="13">
        <f t="shared" si="2"/>
        <v>127829.45000000001</v>
      </c>
      <c r="G58" s="13">
        <f t="shared" si="3"/>
        <v>2428759.5499999998</v>
      </c>
    </row>
    <row r="59" spans="1:7" x14ac:dyDescent="0.25">
      <c r="A59" t="s">
        <v>61</v>
      </c>
      <c r="B59" s="6">
        <v>367800</v>
      </c>
      <c r="C59" s="6">
        <f t="shared" si="0"/>
        <v>18390</v>
      </c>
      <c r="D59" s="6">
        <f t="shared" si="1"/>
        <v>349410</v>
      </c>
      <c r="E59" s="15">
        <v>136209</v>
      </c>
      <c r="F59" s="13">
        <f t="shared" si="2"/>
        <v>6810.4500000000007</v>
      </c>
      <c r="G59" s="13">
        <f t="shared" si="3"/>
        <v>129398.55</v>
      </c>
    </row>
    <row r="60" spans="1:7" x14ac:dyDescent="0.25">
      <c r="A60" t="s">
        <v>62</v>
      </c>
      <c r="B60" s="6">
        <v>127993</v>
      </c>
      <c r="C60" s="6">
        <f t="shared" si="0"/>
        <v>6399.6500000000005</v>
      </c>
      <c r="D60" s="6">
        <f t="shared" si="1"/>
        <v>121593.35</v>
      </c>
      <c r="E60" s="15">
        <v>90701</v>
      </c>
      <c r="F60" s="13">
        <f t="shared" si="2"/>
        <v>4535.05</v>
      </c>
      <c r="G60" s="13">
        <f t="shared" si="3"/>
        <v>86165.95</v>
      </c>
    </row>
    <row r="61" spans="1:7" x14ac:dyDescent="0.25">
      <c r="A61" t="s">
        <v>63</v>
      </c>
      <c r="B61" s="6">
        <v>95634</v>
      </c>
      <c r="C61" s="6">
        <f t="shared" si="0"/>
        <v>4781.7</v>
      </c>
      <c r="D61" s="6">
        <f t="shared" si="1"/>
        <v>90852.3</v>
      </c>
      <c r="E61" s="15">
        <v>216554</v>
      </c>
      <c r="F61" s="13">
        <f t="shared" si="2"/>
        <v>10827.7</v>
      </c>
      <c r="G61" s="13">
        <f t="shared" si="3"/>
        <v>205726.3</v>
      </c>
    </row>
    <row r="62" spans="1:7" x14ac:dyDescent="0.25">
      <c r="A62" t="s">
        <v>64</v>
      </c>
      <c r="B62" s="6">
        <v>51428</v>
      </c>
      <c r="C62" s="6">
        <f t="shared" si="0"/>
        <v>2571.4</v>
      </c>
      <c r="D62" s="6">
        <f t="shared" si="1"/>
        <v>48856.6</v>
      </c>
      <c r="E62" s="15">
        <v>48960</v>
      </c>
      <c r="F62" s="13">
        <f t="shared" si="2"/>
        <v>2448</v>
      </c>
      <c r="G62" s="13">
        <f t="shared" si="3"/>
        <v>46512</v>
      </c>
    </row>
    <row r="63" spans="1:7" x14ac:dyDescent="0.25">
      <c r="A63" t="s">
        <v>65</v>
      </c>
      <c r="B63" s="6">
        <v>23981</v>
      </c>
      <c r="C63" s="6">
        <f t="shared" si="0"/>
        <v>1199.05</v>
      </c>
      <c r="D63" s="6">
        <f t="shared" si="1"/>
        <v>22781.95</v>
      </c>
      <c r="E63" s="15">
        <v>22911</v>
      </c>
      <c r="F63" s="13">
        <f t="shared" si="2"/>
        <v>1145.55</v>
      </c>
      <c r="G63" s="13">
        <f t="shared" si="3"/>
        <v>21765.45</v>
      </c>
    </row>
    <row r="64" spans="1:7" x14ac:dyDescent="0.25">
      <c r="A64" t="s">
        <v>66</v>
      </c>
      <c r="B64" s="6">
        <v>199358</v>
      </c>
      <c r="C64" s="6">
        <f t="shared" si="0"/>
        <v>9967.9000000000015</v>
      </c>
      <c r="D64" s="6">
        <f t="shared" si="1"/>
        <v>189390.1</v>
      </c>
      <c r="E64" s="15">
        <v>144369</v>
      </c>
      <c r="F64" s="13">
        <f t="shared" si="2"/>
        <v>7218.4500000000007</v>
      </c>
      <c r="G64" s="13">
        <f t="shared" si="3"/>
        <v>137150.54999999999</v>
      </c>
    </row>
    <row r="65" spans="1:7" x14ac:dyDescent="0.25">
      <c r="A65" t="s">
        <v>67</v>
      </c>
      <c r="B65" s="6">
        <v>417784</v>
      </c>
      <c r="C65" s="6">
        <f t="shared" si="0"/>
        <v>20889.2</v>
      </c>
      <c r="D65" s="6">
        <f t="shared" si="1"/>
        <v>396894.8</v>
      </c>
      <c r="E65" s="15">
        <v>326400</v>
      </c>
      <c r="F65" s="13">
        <f t="shared" si="2"/>
        <v>16320</v>
      </c>
      <c r="G65" s="13">
        <f t="shared" si="3"/>
        <v>310080</v>
      </c>
    </row>
    <row r="66" spans="1:7" x14ac:dyDescent="0.25">
      <c r="A66" t="s">
        <v>81</v>
      </c>
      <c r="B66" s="6">
        <v>3467</v>
      </c>
      <c r="C66" s="6">
        <f t="shared" ref="C66:C77" si="4">0.05*B66</f>
        <v>173.35000000000002</v>
      </c>
      <c r="D66" s="6">
        <f t="shared" ref="D66:D77" si="5">B66-C66</f>
        <v>3293.65</v>
      </c>
      <c r="E66" s="15">
        <v>29502</v>
      </c>
      <c r="F66" s="13">
        <f t="shared" si="2"/>
        <v>1475.1000000000001</v>
      </c>
      <c r="G66" s="13">
        <f t="shared" si="3"/>
        <v>28026.9</v>
      </c>
    </row>
    <row r="67" spans="1:7" x14ac:dyDescent="0.25">
      <c r="A67" t="s">
        <v>68</v>
      </c>
      <c r="B67" s="6">
        <v>123659</v>
      </c>
      <c r="C67" s="6">
        <f t="shared" si="4"/>
        <v>6182.9500000000007</v>
      </c>
      <c r="D67" s="6">
        <f t="shared" si="5"/>
        <v>117476.05</v>
      </c>
      <c r="E67" s="15">
        <v>109218</v>
      </c>
      <c r="F67" s="13">
        <f t="shared" ref="F67:F77" si="6">0.05*E67</f>
        <v>5460.9000000000005</v>
      </c>
      <c r="G67" s="13">
        <f t="shared" ref="G67:G77" si="7">E67-F67</f>
        <v>103757.1</v>
      </c>
    </row>
    <row r="68" spans="1:7" x14ac:dyDescent="0.25">
      <c r="A68" t="s">
        <v>69</v>
      </c>
      <c r="B68" s="6">
        <v>80610</v>
      </c>
      <c r="C68" s="6">
        <f t="shared" si="4"/>
        <v>4030.5</v>
      </c>
      <c r="D68" s="6">
        <f t="shared" si="5"/>
        <v>76579.5</v>
      </c>
      <c r="E68" s="15">
        <v>188308</v>
      </c>
      <c r="F68" s="13">
        <f t="shared" si="6"/>
        <v>9415.4</v>
      </c>
      <c r="G68" s="13">
        <f t="shared" si="7"/>
        <v>178892.6</v>
      </c>
    </row>
    <row r="69" spans="1:7" x14ac:dyDescent="0.25">
      <c r="A69" t="s">
        <v>70</v>
      </c>
      <c r="B69" s="6">
        <v>107769</v>
      </c>
      <c r="C69" s="6">
        <f t="shared" si="4"/>
        <v>5388.4500000000007</v>
      </c>
      <c r="D69" s="6">
        <f t="shared" si="5"/>
        <v>102380.55</v>
      </c>
      <c r="E69" s="15">
        <v>160375</v>
      </c>
      <c r="F69" s="13">
        <f t="shared" si="6"/>
        <v>8018.75</v>
      </c>
      <c r="G69" s="13">
        <f t="shared" si="7"/>
        <v>152356.25</v>
      </c>
    </row>
    <row r="70" spans="1:7" x14ac:dyDescent="0.25">
      <c r="A70" t="s">
        <v>71</v>
      </c>
      <c r="B70" s="6">
        <v>310882</v>
      </c>
      <c r="C70" s="6">
        <f t="shared" si="4"/>
        <v>15544.1</v>
      </c>
      <c r="D70" s="6">
        <f t="shared" si="5"/>
        <v>295337.90000000002</v>
      </c>
      <c r="E70" s="15">
        <v>189563</v>
      </c>
      <c r="F70" s="13">
        <f t="shared" si="6"/>
        <v>9478.15</v>
      </c>
      <c r="G70" s="13">
        <f t="shared" si="7"/>
        <v>180084.85</v>
      </c>
    </row>
    <row r="71" spans="1:7" x14ac:dyDescent="0.25">
      <c r="A71" t="s">
        <v>72</v>
      </c>
      <c r="B71" s="6">
        <v>50851</v>
      </c>
      <c r="C71" s="6">
        <f t="shared" si="4"/>
        <v>2542.5500000000002</v>
      </c>
      <c r="D71" s="6">
        <f t="shared" si="5"/>
        <v>48308.45</v>
      </c>
      <c r="E71" s="15">
        <v>51785</v>
      </c>
      <c r="F71" s="13">
        <f t="shared" si="6"/>
        <v>2589.25</v>
      </c>
      <c r="G71" s="13">
        <f t="shared" si="7"/>
        <v>49195.75</v>
      </c>
    </row>
    <row r="72" spans="1:7" x14ac:dyDescent="0.25">
      <c r="A72" t="s">
        <v>73</v>
      </c>
      <c r="B72" s="6">
        <v>133483</v>
      </c>
      <c r="C72" s="6">
        <f t="shared" si="4"/>
        <v>6674.1500000000005</v>
      </c>
      <c r="D72" s="6">
        <f t="shared" si="5"/>
        <v>126808.85</v>
      </c>
      <c r="E72" s="15">
        <v>284031</v>
      </c>
      <c r="F72" s="13">
        <f t="shared" si="6"/>
        <v>14201.550000000001</v>
      </c>
      <c r="G72" s="13">
        <f t="shared" si="7"/>
        <v>269829.45</v>
      </c>
    </row>
    <row r="73" spans="1:7" x14ac:dyDescent="0.25">
      <c r="A73" t="s">
        <v>74</v>
      </c>
      <c r="B73" s="6">
        <v>1117269</v>
      </c>
      <c r="C73" s="6">
        <f t="shared" si="4"/>
        <v>55863.450000000004</v>
      </c>
      <c r="D73" s="6">
        <f t="shared" si="5"/>
        <v>1061405.55</v>
      </c>
      <c r="E73" s="15">
        <v>730006</v>
      </c>
      <c r="F73" s="13">
        <f t="shared" si="6"/>
        <v>36500.300000000003</v>
      </c>
      <c r="G73" s="13">
        <f t="shared" si="7"/>
        <v>693505.7</v>
      </c>
    </row>
    <row r="74" spans="1:7" x14ac:dyDescent="0.25">
      <c r="A74" t="s">
        <v>75</v>
      </c>
      <c r="B74" s="6">
        <v>46517</v>
      </c>
      <c r="C74" s="6">
        <f t="shared" si="4"/>
        <v>2325.85</v>
      </c>
      <c r="D74" s="6">
        <f t="shared" si="5"/>
        <v>44191.15</v>
      </c>
      <c r="E74" s="15">
        <v>64966</v>
      </c>
      <c r="F74" s="13">
        <f t="shared" si="6"/>
        <v>3248.3</v>
      </c>
      <c r="G74" s="13">
        <f t="shared" si="7"/>
        <v>61717.7</v>
      </c>
    </row>
    <row r="75" spans="1:7" x14ac:dyDescent="0.25">
      <c r="A75" t="s">
        <v>76</v>
      </c>
      <c r="B75" s="6">
        <v>556757</v>
      </c>
      <c r="C75" s="6">
        <f t="shared" si="4"/>
        <v>27837.850000000002</v>
      </c>
      <c r="D75" s="6">
        <f t="shared" si="5"/>
        <v>528919.15</v>
      </c>
      <c r="E75" s="15">
        <v>213101</v>
      </c>
      <c r="F75" s="13">
        <f t="shared" si="6"/>
        <v>10655.050000000001</v>
      </c>
      <c r="G75" s="13">
        <f t="shared" si="7"/>
        <v>202445.95</v>
      </c>
    </row>
    <row r="76" spans="1:7" x14ac:dyDescent="0.25">
      <c r="A76" t="s">
        <v>77</v>
      </c>
      <c r="B76" s="6">
        <v>107480</v>
      </c>
      <c r="C76" s="6">
        <f t="shared" si="4"/>
        <v>5374</v>
      </c>
      <c r="D76" s="6">
        <f t="shared" si="5"/>
        <v>102106</v>
      </c>
      <c r="E76" s="15">
        <v>143114</v>
      </c>
      <c r="F76" s="13">
        <f t="shared" si="6"/>
        <v>7155.7000000000007</v>
      </c>
      <c r="G76" s="13">
        <f t="shared" si="7"/>
        <v>135958.29999999999</v>
      </c>
    </row>
    <row r="77" spans="1:7" x14ac:dyDescent="0.25">
      <c r="A77" t="s">
        <v>106</v>
      </c>
      <c r="B77" s="6">
        <v>550400</v>
      </c>
      <c r="C77" s="6">
        <f t="shared" si="4"/>
        <v>27520</v>
      </c>
      <c r="D77" s="6">
        <f t="shared" si="5"/>
        <v>522880</v>
      </c>
      <c r="E77" s="15">
        <v>0</v>
      </c>
      <c r="F77" s="13">
        <f t="shared" si="6"/>
        <v>0</v>
      </c>
      <c r="G77" s="13">
        <f t="shared" si="7"/>
        <v>0</v>
      </c>
    </row>
    <row r="78" spans="1:7" ht="13" x14ac:dyDescent="0.3">
      <c r="A78" s="2"/>
      <c r="B78" s="7"/>
      <c r="C78" s="7"/>
      <c r="D78" s="7"/>
      <c r="E78" s="7"/>
      <c r="F78" s="13"/>
    </row>
    <row r="80" spans="1:7" x14ac:dyDescent="0.25">
      <c r="A80" s="12"/>
    </row>
    <row r="82" spans="5:5" x14ac:dyDescent="0.25">
      <c r="E82" s="13"/>
    </row>
  </sheetData>
  <sheetProtection algorithmName="SHA-512" hashValue="fk2W+BBwOsU1XfdqXe+gbAz/W8q5nmmrbwBGX149tqa7R+Q/PNzXnM3GT6Ot5cGQ9qhh8Su61nQ2HPTHLXb9xw==" saltValue="klIZA/vdVZYYJs1JI7BFy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9"/>
  <sheetViews>
    <sheetView topLeftCell="A7" workbookViewId="0">
      <selection activeCell="E10" sqref="E10"/>
    </sheetView>
  </sheetViews>
  <sheetFormatPr baseColWidth="10" defaultRowHeight="13.5" x14ac:dyDescent="0.3"/>
  <cols>
    <col min="1" max="1" width="46.54296875" style="27" customWidth="1"/>
    <col min="2" max="5" width="16.54296875" style="27" customWidth="1"/>
  </cols>
  <sheetData>
    <row r="4" spans="1:5" x14ac:dyDescent="0.3">
      <c r="A4" s="25" t="str">
        <f>CONCATENATE("Total Gemeinde"," ",'Formular 1'!F3)</f>
        <v xml:space="preserve">Total Gemeinde </v>
      </c>
      <c r="B4" s="25" t="str">
        <f>CONCATENATE('Formular 1'!F3," ","IP")</f>
        <v xml:space="preserve"> IP</v>
      </c>
      <c r="C4" s="25" t="s">
        <v>97</v>
      </c>
      <c r="D4" s="25" t="str">
        <f>CONCATENATE('Formular 1'!F3," ","S")</f>
        <v xml:space="preserve"> S</v>
      </c>
      <c r="E4" s="25" t="s">
        <v>98</v>
      </c>
    </row>
    <row r="5" spans="1:5" x14ac:dyDescent="0.3">
      <c r="A5" s="26" t="s">
        <v>83</v>
      </c>
      <c r="B5" s="30" t="e">
        <f>'Formular 1'!C31</f>
        <v>#N/A</v>
      </c>
      <c r="C5" s="31" t="e">
        <f t="shared" ref="C5:C10" si="0">B5/$B$11</f>
        <v>#N/A</v>
      </c>
      <c r="D5" s="30" t="e">
        <f>'Formular 1'!D31</f>
        <v>#N/A</v>
      </c>
      <c r="E5" s="31" t="e">
        <f t="shared" ref="E5:E10" si="1">D5/$D$11</f>
        <v>#N/A</v>
      </c>
    </row>
    <row r="6" spans="1:5" ht="27" x14ac:dyDescent="0.3">
      <c r="A6" s="4" t="s">
        <v>110</v>
      </c>
      <c r="B6" s="30">
        <f>'Formular 1'!C32</f>
        <v>0</v>
      </c>
      <c r="C6" s="31" t="e">
        <f t="shared" si="0"/>
        <v>#N/A</v>
      </c>
      <c r="D6" s="30">
        <f>'Formular 1'!D32</f>
        <v>0</v>
      </c>
      <c r="E6" s="31" t="e">
        <f t="shared" si="1"/>
        <v>#N/A</v>
      </c>
    </row>
    <row r="7" spans="1:5" x14ac:dyDescent="0.3">
      <c r="A7" s="4" t="s">
        <v>84</v>
      </c>
      <c r="B7" s="30">
        <f>'Formular 1'!C33</f>
        <v>0</v>
      </c>
      <c r="C7" s="31" t="e">
        <f t="shared" si="0"/>
        <v>#N/A</v>
      </c>
      <c r="D7" s="30">
        <f>'Formular 1'!D33</f>
        <v>0</v>
      </c>
      <c r="E7" s="31" t="e">
        <f t="shared" si="1"/>
        <v>#N/A</v>
      </c>
    </row>
    <row r="8" spans="1:5" x14ac:dyDescent="0.3">
      <c r="A8" s="4" t="s">
        <v>94</v>
      </c>
      <c r="B8" s="30">
        <f>'Formular 1'!C34</f>
        <v>0</v>
      </c>
      <c r="C8" s="31" t="e">
        <f t="shared" si="0"/>
        <v>#N/A</v>
      </c>
      <c r="D8" s="30">
        <f>'Formular 1'!D34</f>
        <v>0</v>
      </c>
      <c r="E8" s="31" t="e">
        <f t="shared" si="1"/>
        <v>#N/A</v>
      </c>
    </row>
    <row r="9" spans="1:5" x14ac:dyDescent="0.3">
      <c r="A9" s="4" t="s">
        <v>95</v>
      </c>
      <c r="B9" s="30">
        <f>'Formular 1'!C35</f>
        <v>0</v>
      </c>
      <c r="C9" s="31" t="e">
        <f t="shared" si="0"/>
        <v>#N/A</v>
      </c>
      <c r="D9" s="30">
        <f>'Formular 1'!D35</f>
        <v>0</v>
      </c>
      <c r="E9" s="31" t="e">
        <f t="shared" si="1"/>
        <v>#N/A</v>
      </c>
    </row>
    <row r="10" spans="1:5" x14ac:dyDescent="0.3">
      <c r="A10" s="4" t="s">
        <v>114</v>
      </c>
      <c r="B10" s="30">
        <f>'Formular 1'!C36</f>
        <v>0</v>
      </c>
      <c r="C10" s="31" t="e">
        <f t="shared" si="0"/>
        <v>#N/A</v>
      </c>
      <c r="D10" s="30">
        <f>'Formular 1'!D36</f>
        <v>0</v>
      </c>
      <c r="E10" s="31" t="e">
        <f t="shared" si="1"/>
        <v>#N/A</v>
      </c>
    </row>
    <row r="11" spans="1:5" x14ac:dyDescent="0.3">
      <c r="A11" s="25" t="s">
        <v>5</v>
      </c>
      <c r="B11" s="32" t="e">
        <f>SUM(B5:B10)</f>
        <v>#N/A</v>
      </c>
      <c r="C11" s="32"/>
      <c r="D11" s="32" t="e">
        <f>SUM(D5:D10)</f>
        <v>#N/A</v>
      </c>
    </row>
    <row r="13" spans="1:5" x14ac:dyDescent="0.3">
      <c r="A13" s="27" t="s">
        <v>99</v>
      </c>
      <c r="B13" s="30" t="e">
        <f>'Formular 1'!F7</f>
        <v>#N/A</v>
      </c>
      <c r="C13" s="30"/>
      <c r="D13" s="30" t="e">
        <f>'Formular 1'!G7</f>
        <v>#N/A</v>
      </c>
    </row>
    <row r="14" spans="1:5" x14ac:dyDescent="0.3">
      <c r="A14" s="27" t="s">
        <v>101</v>
      </c>
      <c r="B14" s="30" t="e">
        <f>IF(B11-B13&gt;0,B11-B13,0)</f>
        <v>#N/A</v>
      </c>
      <c r="C14" s="30"/>
      <c r="D14" s="30" t="e">
        <f>IF(D11-D13&gt;0,D11-D13,0)</f>
        <v>#N/A</v>
      </c>
    </row>
    <row r="16" spans="1:5" x14ac:dyDescent="0.3">
      <c r="A16" s="25" t="s">
        <v>100</v>
      </c>
      <c r="B16" s="25" t="str">
        <f>B4</f>
        <v xml:space="preserve"> IP</v>
      </c>
      <c r="C16" s="25" t="s">
        <v>102</v>
      </c>
      <c r="D16" s="25" t="str">
        <f>D4</f>
        <v xml:space="preserve"> S</v>
      </c>
      <c r="E16" s="25" t="s">
        <v>102</v>
      </c>
    </row>
    <row r="17" spans="1:5" x14ac:dyDescent="0.3">
      <c r="A17" s="26" t="s">
        <v>83</v>
      </c>
      <c r="B17" s="33" t="e">
        <f t="shared" ref="B17:B22" si="2">B5-($B$14*C5)</f>
        <v>#N/A</v>
      </c>
      <c r="C17" s="33" t="e">
        <f t="shared" ref="C17:C22" si="3">$B$14*C5</f>
        <v>#N/A</v>
      </c>
      <c r="D17" s="33" t="e">
        <f t="shared" ref="D17:D22" si="4">D5-($D$14*E5)</f>
        <v>#N/A</v>
      </c>
      <c r="E17" s="33" t="e">
        <f t="shared" ref="E17:E22" si="5">$D$14*E5</f>
        <v>#N/A</v>
      </c>
    </row>
    <row r="18" spans="1:5" ht="27" x14ac:dyDescent="0.3">
      <c r="A18" s="4" t="s">
        <v>110</v>
      </c>
      <c r="B18" s="33" t="e">
        <f t="shared" si="2"/>
        <v>#N/A</v>
      </c>
      <c r="C18" s="33" t="e">
        <f t="shared" si="3"/>
        <v>#N/A</v>
      </c>
      <c r="D18" s="33" t="e">
        <f t="shared" si="4"/>
        <v>#N/A</v>
      </c>
      <c r="E18" s="33" t="e">
        <f t="shared" si="5"/>
        <v>#N/A</v>
      </c>
    </row>
    <row r="19" spans="1:5" x14ac:dyDescent="0.3">
      <c r="A19" s="4" t="s">
        <v>84</v>
      </c>
      <c r="B19" s="33" t="e">
        <f t="shared" si="2"/>
        <v>#N/A</v>
      </c>
      <c r="C19" s="33" t="e">
        <f t="shared" si="3"/>
        <v>#N/A</v>
      </c>
      <c r="D19" s="33" t="e">
        <f t="shared" si="4"/>
        <v>#N/A</v>
      </c>
      <c r="E19" s="33" t="e">
        <f t="shared" si="5"/>
        <v>#N/A</v>
      </c>
    </row>
    <row r="20" spans="1:5" x14ac:dyDescent="0.3">
      <c r="A20" s="4" t="s">
        <v>94</v>
      </c>
      <c r="B20" s="33" t="e">
        <f t="shared" si="2"/>
        <v>#N/A</v>
      </c>
      <c r="C20" s="33" t="e">
        <f t="shared" si="3"/>
        <v>#N/A</v>
      </c>
      <c r="D20" s="33" t="e">
        <f t="shared" si="4"/>
        <v>#N/A</v>
      </c>
      <c r="E20" s="33" t="e">
        <f t="shared" si="5"/>
        <v>#N/A</v>
      </c>
    </row>
    <row r="21" spans="1:5" x14ac:dyDescent="0.3">
      <c r="A21" s="4" t="s">
        <v>95</v>
      </c>
      <c r="B21" s="33" t="e">
        <f t="shared" si="2"/>
        <v>#N/A</v>
      </c>
      <c r="C21" s="33" t="e">
        <f t="shared" si="3"/>
        <v>#N/A</v>
      </c>
      <c r="D21" s="33" t="e">
        <f t="shared" si="4"/>
        <v>#N/A</v>
      </c>
      <c r="E21" s="33" t="e">
        <f t="shared" si="5"/>
        <v>#N/A</v>
      </c>
    </row>
    <row r="22" spans="1:5" x14ac:dyDescent="0.3">
      <c r="A22" s="4" t="s">
        <v>114</v>
      </c>
      <c r="B22" s="33" t="e">
        <f t="shared" si="2"/>
        <v>#N/A</v>
      </c>
      <c r="C22" s="33" t="e">
        <f t="shared" si="3"/>
        <v>#N/A</v>
      </c>
      <c r="D22" s="33" t="e">
        <f t="shared" si="4"/>
        <v>#N/A</v>
      </c>
      <c r="E22" s="33" t="e">
        <f t="shared" si="5"/>
        <v>#N/A</v>
      </c>
    </row>
    <row r="24" spans="1:5" x14ac:dyDescent="0.3">
      <c r="A24" s="27" t="s">
        <v>92</v>
      </c>
      <c r="B24" s="33" t="e">
        <f>'Formular 1'!F15</f>
        <v>#N/A</v>
      </c>
    </row>
    <row r="25" spans="1:5" x14ac:dyDescent="0.3">
      <c r="A25" s="27" t="s">
        <v>93</v>
      </c>
      <c r="D25" s="33" t="e">
        <f>'Formular 1'!G16</f>
        <v>#N/A</v>
      </c>
    </row>
    <row r="27" spans="1:5" x14ac:dyDescent="0.3">
      <c r="A27" s="25" t="s">
        <v>103</v>
      </c>
      <c r="B27" s="25" t="str">
        <f>B4</f>
        <v xml:space="preserve"> IP</v>
      </c>
      <c r="C27" s="25" t="s">
        <v>121</v>
      </c>
      <c r="D27" s="25" t="str">
        <f>D4</f>
        <v xml:space="preserve"> S</v>
      </c>
      <c r="E27" s="25" t="s">
        <v>122</v>
      </c>
    </row>
    <row r="28" spans="1:5" x14ac:dyDescent="0.3">
      <c r="A28" s="26" t="s">
        <v>83</v>
      </c>
      <c r="B28" s="34" t="e">
        <f t="shared" ref="B28:B33" si="6">B17+(E5*$B$24)</f>
        <v>#N/A</v>
      </c>
      <c r="C28" s="33" t="e">
        <f t="shared" ref="C28:C33" si="7">$B$24*E5</f>
        <v>#N/A</v>
      </c>
      <c r="D28" s="34" t="e">
        <f t="shared" ref="D28:D33" si="8">D17+($D$25*C5)</f>
        <v>#N/A</v>
      </c>
      <c r="E28" s="33" t="e">
        <f t="shared" ref="E28:E33" si="9">$D$25*C5</f>
        <v>#N/A</v>
      </c>
    </row>
    <row r="29" spans="1:5" ht="27" x14ac:dyDescent="0.3">
      <c r="A29" s="4" t="s">
        <v>110</v>
      </c>
      <c r="B29" s="34" t="e">
        <f t="shared" si="6"/>
        <v>#N/A</v>
      </c>
      <c r="C29" s="33" t="e">
        <f t="shared" si="7"/>
        <v>#N/A</v>
      </c>
      <c r="D29" s="34" t="e">
        <f t="shared" si="8"/>
        <v>#N/A</v>
      </c>
      <c r="E29" s="33" t="e">
        <f t="shared" si="9"/>
        <v>#N/A</v>
      </c>
    </row>
    <row r="30" spans="1:5" x14ac:dyDescent="0.3">
      <c r="A30" s="4" t="s">
        <v>84</v>
      </c>
      <c r="B30" s="34" t="e">
        <f t="shared" si="6"/>
        <v>#N/A</v>
      </c>
      <c r="C30" s="33" t="e">
        <f t="shared" si="7"/>
        <v>#N/A</v>
      </c>
      <c r="D30" s="34" t="e">
        <f t="shared" si="8"/>
        <v>#N/A</v>
      </c>
      <c r="E30" s="33" t="e">
        <f t="shared" si="9"/>
        <v>#N/A</v>
      </c>
    </row>
    <row r="31" spans="1:5" x14ac:dyDescent="0.3">
      <c r="A31" s="4" t="s">
        <v>94</v>
      </c>
      <c r="B31" s="34" t="e">
        <f t="shared" si="6"/>
        <v>#N/A</v>
      </c>
      <c r="C31" s="33" t="e">
        <f t="shared" si="7"/>
        <v>#N/A</v>
      </c>
      <c r="D31" s="34" t="e">
        <f t="shared" si="8"/>
        <v>#N/A</v>
      </c>
      <c r="E31" s="33" t="e">
        <f t="shared" si="9"/>
        <v>#N/A</v>
      </c>
    </row>
    <row r="32" spans="1:5" x14ac:dyDescent="0.3">
      <c r="A32" s="4" t="s">
        <v>95</v>
      </c>
      <c r="B32" s="34" t="e">
        <f t="shared" si="6"/>
        <v>#N/A</v>
      </c>
      <c r="C32" s="33" t="e">
        <f t="shared" si="7"/>
        <v>#N/A</v>
      </c>
      <c r="D32" s="34" t="e">
        <f t="shared" si="8"/>
        <v>#N/A</v>
      </c>
      <c r="E32" s="33" t="e">
        <f t="shared" si="9"/>
        <v>#N/A</v>
      </c>
    </row>
    <row r="33" spans="1:5" x14ac:dyDescent="0.3">
      <c r="A33" s="4" t="s">
        <v>114</v>
      </c>
      <c r="B33" s="34" t="e">
        <f t="shared" si="6"/>
        <v>#N/A</v>
      </c>
      <c r="C33" s="33" t="e">
        <f t="shared" si="7"/>
        <v>#N/A</v>
      </c>
      <c r="D33" s="34" t="e">
        <f t="shared" si="8"/>
        <v>#N/A</v>
      </c>
      <c r="E33" s="33" t="e">
        <f t="shared" si="9"/>
        <v>#N/A</v>
      </c>
    </row>
    <row r="34" spans="1:5" x14ac:dyDescent="0.3">
      <c r="A34" s="28"/>
      <c r="B34" s="35"/>
      <c r="C34" s="35"/>
      <c r="D34" s="35"/>
      <c r="E34" s="35"/>
    </row>
    <row r="35" spans="1:5" s="14" customFormat="1" x14ac:dyDescent="0.3">
      <c r="A35" s="28"/>
      <c r="B35" s="35"/>
      <c r="C35" s="35"/>
      <c r="D35" s="35"/>
      <c r="E35" s="35"/>
    </row>
    <row r="36" spans="1:5" x14ac:dyDescent="0.3">
      <c r="B36" s="25" t="str">
        <f>B4</f>
        <v xml:space="preserve"> IP</v>
      </c>
      <c r="D36" s="25" t="str">
        <f>D4</f>
        <v xml:space="preserve"> S</v>
      </c>
      <c r="E36" s="25" t="s">
        <v>5</v>
      </c>
    </row>
    <row r="37" spans="1:5" x14ac:dyDescent="0.3">
      <c r="A37" s="27" t="str">
        <f>'Formular 1'!E20</f>
        <v>Noch vorhanden (nicht ausgeschöpft)</v>
      </c>
      <c r="B37" s="34" t="e">
        <f>'Formular 1'!F20</f>
        <v>#N/A</v>
      </c>
      <c r="D37" s="34" t="e">
        <f>'Formular 1'!G20</f>
        <v>#N/A</v>
      </c>
      <c r="E37" s="33" t="e">
        <f>SUM(B37+D37)</f>
        <v>#N/A</v>
      </c>
    </row>
    <row r="39" spans="1:5" x14ac:dyDescent="0.3">
      <c r="A39" s="29" t="s">
        <v>104</v>
      </c>
    </row>
  </sheetData>
  <sheetProtection algorithmName="SHA-512" hashValue="UVEW7wDHOVDbr3GOo1Oj/S+A71OATXzUjInENeA/rRTCZ83guHiwN+qBQyAULfJJkB8lm/9X5RoOn43SoRHmMg==" saltValue="5FoK7SRWofywaX68JW9tz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Formular 1</vt:lpstr>
      <vt:lpstr>Beitragsmaximum 2024</vt:lpstr>
      <vt:lpstr>Reporting Bund</vt:lpstr>
      <vt:lpstr>'Formular 1'!Druckbereich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Leisi Tobias DI-AfSO-KIG</dc:creator>
  <cp:lastModifiedBy>Siering Judith DI-AfSO-IG</cp:lastModifiedBy>
  <cp:lastPrinted>2024-02-12T16:43:10Z</cp:lastPrinted>
  <dcterms:created xsi:type="dcterms:W3CDTF">2019-01-24T17:16:21Z</dcterms:created>
  <dcterms:modified xsi:type="dcterms:W3CDTF">2024-02-20T10:59:16Z</dcterms:modified>
</cp:coreProperties>
</file>