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64011"/>
  <mc:AlternateContent xmlns:mc="http://schemas.openxmlformats.org/markup-compatibility/2006">
    <mc:Choice Requires="x15">
      <x15ac:absPath xmlns:x15ac="http://schemas.microsoft.com/office/spreadsheetml/2010/11/ac" url="\\pu1.uktsg.ch\User\Userhomes_P\iai4808\Desktop\"/>
    </mc:Choice>
  </mc:AlternateContent>
  <workbookProtection workbookAlgorithmName="SHA-512" workbookHashValue="ui+mKU2OBC2DRmcKoD0S8j0DESZQISXYUajLME/Lf4ORZhHdylVi2SoW6rYHJeiPKhElA0o3LskkXRknvgt9AA==" workbookSaltValue="7/7iUa6cfKC3xqXHu2m4eg==" workbookSpinCount="100000" lockStructure="1"/>
  <bookViews>
    <workbookView xWindow="-105" yWindow="-105" windowWidth="19425" windowHeight="10305"/>
  </bookViews>
  <sheets>
    <sheet name="04a_Korr_Akut" sheetId="1" r:id="rId1"/>
    <sheet name="04b_Korr_Psych" sheetId="2" r:id="rId2"/>
    <sheet name="04c_Korr_Reha" sheetId="5" r:id="rId3"/>
    <sheet name="Uebersetzungen" sheetId="3" state="hidden" r:id="rId4"/>
    <sheet name="Dropdown" sheetId="6"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2" i="5" l="1"/>
  <c r="L22" i="5"/>
  <c r="K22" i="5"/>
  <c r="J22" i="5"/>
  <c r="J30" i="5" s="1"/>
  <c r="J32" i="5" s="1"/>
  <c r="J34" i="5" s="1"/>
  <c r="I22" i="5"/>
  <c r="I30" i="5" s="1"/>
  <c r="I32" i="5" s="1"/>
  <c r="I34" i="5" s="1"/>
  <c r="M30" i="5"/>
  <c r="M32" i="5" s="1"/>
  <c r="M34" i="5" s="1"/>
  <c r="L30" i="5"/>
  <c r="L32" i="5" s="1"/>
  <c r="L34" i="5" s="1"/>
  <c r="K30" i="5"/>
  <c r="K32" i="5" s="1"/>
  <c r="K34" i="5" s="1"/>
  <c r="K50" i="5"/>
  <c r="J50" i="5"/>
  <c r="I50" i="5"/>
  <c r="M43" i="5"/>
  <c r="L43" i="5"/>
  <c r="K43" i="5"/>
  <c r="J43" i="5"/>
  <c r="I43" i="5"/>
  <c r="B356" i="3" l="1"/>
  <c r="C356" i="3"/>
  <c r="B338" i="3"/>
  <c r="C338" i="3"/>
  <c r="B374" i="3"/>
  <c r="C374" i="3"/>
  <c r="K44" i="5"/>
  <c r="J44" i="5"/>
  <c r="L44" i="5"/>
  <c r="I44" i="5"/>
  <c r="M44" i="5"/>
  <c r="A374" i="3" l="1"/>
  <c r="A356" i="3"/>
  <c r="A338" i="3"/>
  <c r="C287" i="3"/>
  <c r="C288" i="3"/>
  <c r="C289" i="3"/>
  <c r="C290" i="3"/>
  <c r="C291" i="3"/>
  <c r="C292" i="3"/>
  <c r="C293" i="3"/>
  <c r="C294" i="3"/>
  <c r="C295" i="3"/>
  <c r="C296" i="3"/>
  <c r="C297" i="3"/>
  <c r="C298" i="3"/>
  <c r="C299" i="3"/>
  <c r="C300" i="3"/>
  <c r="C301" i="3"/>
  <c r="C302" i="3"/>
  <c r="C303" i="3"/>
  <c r="C304" i="3"/>
  <c r="C305" i="3"/>
  <c r="C306" i="3"/>
  <c r="C307" i="3"/>
  <c r="C308" i="3"/>
  <c r="C310" i="3"/>
  <c r="C311" i="3"/>
  <c r="C312" i="3"/>
  <c r="C313" i="3"/>
  <c r="C314" i="3"/>
  <c r="C315" i="3"/>
  <c r="C316" i="3"/>
  <c r="C309" i="3"/>
  <c r="C317" i="3"/>
  <c r="C318" i="3"/>
  <c r="C319" i="3"/>
  <c r="C320" i="3"/>
  <c r="C286" i="3"/>
  <c r="B286" i="3"/>
  <c r="B287" i="3"/>
  <c r="B288" i="3"/>
  <c r="B289" i="3"/>
  <c r="B290" i="3"/>
  <c r="B291" i="3"/>
  <c r="B292" i="3"/>
  <c r="B293" i="3"/>
  <c r="B294" i="3"/>
  <c r="B295" i="3"/>
  <c r="B296" i="3"/>
  <c r="B297" i="3"/>
  <c r="B298" i="3"/>
  <c r="B299" i="3"/>
  <c r="B300" i="3"/>
  <c r="B301" i="3"/>
  <c r="B302" i="3"/>
  <c r="B304" i="3"/>
  <c r="B305" i="3"/>
  <c r="B306" i="3"/>
  <c r="B307" i="3"/>
  <c r="B308" i="3"/>
  <c r="B310" i="3"/>
  <c r="B311" i="3"/>
  <c r="B312" i="3"/>
  <c r="B313" i="3"/>
  <c r="B314" i="3"/>
  <c r="B315" i="3"/>
  <c r="B316" i="3"/>
  <c r="B309" i="3"/>
  <c r="B317" i="3"/>
  <c r="B318" i="3"/>
  <c r="B319" i="3"/>
  <c r="B320" i="3"/>
  <c r="B321" i="3"/>
  <c r="C321" i="3"/>
  <c r="B322" i="3"/>
  <c r="C322" i="3"/>
  <c r="B323" i="3"/>
  <c r="C323" i="3"/>
  <c r="B324" i="3"/>
  <c r="C324" i="3"/>
  <c r="B325" i="3"/>
  <c r="C325" i="3"/>
  <c r="B326" i="3"/>
  <c r="C326" i="3"/>
  <c r="B327" i="3"/>
  <c r="C327" i="3"/>
  <c r="B328" i="3"/>
  <c r="C328" i="3"/>
  <c r="B329" i="3"/>
  <c r="C329" i="3"/>
  <c r="B330" i="3"/>
  <c r="C330" i="3"/>
  <c r="B331" i="3"/>
  <c r="C331" i="3"/>
  <c r="B332" i="3"/>
  <c r="C332" i="3"/>
  <c r="B333" i="3"/>
  <c r="C333" i="3"/>
  <c r="B334" i="3"/>
  <c r="C334" i="3"/>
  <c r="B335" i="3"/>
  <c r="C335" i="3"/>
  <c r="B336" i="3"/>
  <c r="C336" i="3"/>
  <c r="B337" i="3"/>
  <c r="C337" i="3"/>
  <c r="B339" i="3"/>
  <c r="C339" i="3"/>
  <c r="B340" i="3"/>
  <c r="C340" i="3"/>
  <c r="B341" i="3"/>
  <c r="C341" i="3"/>
  <c r="B342" i="3"/>
  <c r="C342" i="3"/>
  <c r="F50" i="5"/>
  <c r="G49" i="5"/>
  <c r="G48" i="5"/>
  <c r="G47" i="5"/>
  <c r="G46" i="5"/>
  <c r="G45" i="5"/>
  <c r="F43" i="5"/>
  <c r="G42" i="5"/>
  <c r="G41" i="5"/>
  <c r="G40" i="5"/>
  <c r="G39" i="5"/>
  <c r="G38" i="5"/>
  <c r="G37" i="5"/>
  <c r="G33" i="5"/>
  <c r="G31" i="5"/>
  <c r="G29" i="5"/>
  <c r="G28" i="5"/>
  <c r="G27" i="5"/>
  <c r="G26" i="5"/>
  <c r="G24" i="5"/>
  <c r="G23" i="5"/>
  <c r="F22" i="5"/>
  <c r="F30" i="5" s="1"/>
  <c r="G21" i="5"/>
  <c r="G20" i="5"/>
  <c r="G19" i="5"/>
  <c r="A292" i="3" l="1"/>
  <c r="A288" i="3"/>
  <c r="A304" i="3"/>
  <c r="A296" i="3"/>
  <c r="A313" i="3"/>
  <c r="A295" i="3"/>
  <c r="A293" i="3"/>
  <c r="A286" i="3"/>
  <c r="A294" i="3"/>
  <c r="A302" i="3"/>
  <c r="A291" i="3"/>
  <c r="A289" i="3"/>
  <c r="A287" i="3"/>
  <c r="A290" i="3"/>
  <c r="A300" i="3"/>
  <c r="A299" i="3"/>
  <c r="A301" i="3"/>
  <c r="A298" i="3"/>
  <c r="A297" i="3"/>
  <c r="A319" i="3"/>
  <c r="A318" i="3"/>
  <c r="A309" i="3"/>
  <c r="A308" i="3"/>
  <c r="A316" i="3"/>
  <c r="A307" i="3"/>
  <c r="A306" i="3"/>
  <c r="A305" i="3"/>
  <c r="A311" i="3"/>
  <c r="A317" i="3"/>
  <c r="A315" i="3"/>
  <c r="A314" i="3"/>
  <c r="A312" i="3"/>
  <c r="A310" i="3"/>
  <c r="A320" i="3"/>
  <c r="A342" i="3"/>
  <c r="A333" i="3"/>
  <c r="A325" i="3"/>
  <c r="A328" i="3"/>
  <c r="A336" i="3"/>
  <c r="A341" i="3"/>
  <c r="A324" i="3"/>
  <c r="A331" i="3"/>
  <c r="A330" i="3"/>
  <c r="A337" i="3"/>
  <c r="A329" i="3"/>
  <c r="A321" i="3"/>
  <c r="A332" i="3"/>
  <c r="A340" i="3"/>
  <c r="A323" i="3"/>
  <c r="A339" i="3"/>
  <c r="A322" i="3"/>
  <c r="A335" i="3"/>
  <c r="A327" i="3"/>
  <c r="A334" i="3"/>
  <c r="A326" i="3"/>
  <c r="F32" i="5"/>
  <c r="G30" i="5"/>
  <c r="G43" i="5"/>
  <c r="G22" i="5"/>
  <c r="B345" i="3"/>
  <c r="C345" i="3"/>
  <c r="C351" i="3"/>
  <c r="B351" i="3"/>
  <c r="B350" i="3"/>
  <c r="C350" i="3"/>
  <c r="B352" i="3"/>
  <c r="C352" i="3"/>
  <c r="C361" i="3"/>
  <c r="B361" i="3"/>
  <c r="C346" i="3"/>
  <c r="B346" i="3"/>
  <c r="B367" i="3"/>
  <c r="C367" i="3"/>
  <c r="B353" i="3"/>
  <c r="C353" i="3"/>
  <c r="B362" i="3"/>
  <c r="C362" i="3"/>
  <c r="B348" i="3"/>
  <c r="C348" i="3"/>
  <c r="C373" i="3"/>
  <c r="B373" i="3"/>
  <c r="B357" i="3"/>
  <c r="C357" i="3"/>
  <c r="C343" i="3"/>
  <c r="B343" i="3"/>
  <c r="B372" i="3"/>
  <c r="C372" i="3"/>
  <c r="B359" i="3"/>
  <c r="C359" i="3"/>
  <c r="C370" i="3"/>
  <c r="B370" i="3"/>
  <c r="C365" i="3"/>
  <c r="B365" i="3"/>
  <c r="B364" i="3"/>
  <c r="C364" i="3"/>
  <c r="B371" i="3"/>
  <c r="C371" i="3"/>
  <c r="B366" i="3"/>
  <c r="C366" i="3"/>
  <c r="C347" i="3"/>
  <c r="B347" i="3"/>
  <c r="C360" i="3"/>
  <c r="B360" i="3"/>
  <c r="B363" i="3"/>
  <c r="C363" i="3"/>
  <c r="B349" i="3"/>
  <c r="C349" i="3"/>
  <c r="B358" i="3"/>
  <c r="C358" i="3"/>
  <c r="B344" i="3"/>
  <c r="C344" i="3"/>
  <c r="C369" i="3"/>
  <c r="B369" i="3"/>
  <c r="C355" i="3"/>
  <c r="B355" i="3"/>
  <c r="C368" i="3"/>
  <c r="B368" i="3"/>
  <c r="B354" i="3"/>
  <c r="C354" i="3"/>
  <c r="C277" i="3"/>
  <c r="B277" i="3"/>
  <c r="B303" i="3"/>
  <c r="C46" i="3"/>
  <c r="B46" i="3"/>
  <c r="B266" i="3"/>
  <c r="C266" i="3"/>
  <c r="B11" i="3"/>
  <c r="C11" i="3"/>
  <c r="C158" i="3"/>
  <c r="B158" i="3"/>
  <c r="C265" i="3"/>
  <c r="B265" i="3"/>
  <c r="C267" i="3"/>
  <c r="B267" i="3"/>
  <c r="B264" i="3"/>
  <c r="C264" i="3"/>
  <c r="B122" i="3"/>
  <c r="C122" i="3"/>
  <c r="B263" i="3"/>
  <c r="C263" i="3"/>
  <c r="B225" i="3"/>
  <c r="C225" i="3"/>
  <c r="F34" i="5" l="1"/>
  <c r="G32" i="5"/>
  <c r="F44" i="5"/>
  <c r="A345" i="3"/>
  <c r="A368" i="3"/>
  <c r="A355" i="3"/>
  <c r="A347" i="3"/>
  <c r="A370" i="3"/>
  <c r="A354" i="3"/>
  <c r="A358" i="3"/>
  <c r="A349" i="3"/>
  <c r="A364" i="3"/>
  <c r="A359" i="3"/>
  <c r="A362" i="3"/>
  <c r="A353" i="3"/>
  <c r="A344" i="3"/>
  <c r="A363" i="3"/>
  <c r="A366" i="3"/>
  <c r="A371" i="3"/>
  <c r="A372" i="3"/>
  <c r="A357" i="3"/>
  <c r="A348" i="3"/>
  <c r="A367" i="3"/>
  <c r="A352" i="3"/>
  <c r="A350" i="3"/>
  <c r="A369" i="3"/>
  <c r="A360" i="3"/>
  <c r="A365" i="3"/>
  <c r="A343" i="3"/>
  <c r="A373" i="3"/>
  <c r="A346" i="3"/>
  <c r="A361" i="3"/>
  <c r="A351" i="3"/>
  <c r="A277" i="3"/>
  <c r="A303" i="3"/>
  <c r="A264" i="3"/>
  <c r="A225" i="3"/>
  <c r="A122" i="3"/>
  <c r="A265" i="3"/>
  <c r="A266" i="3"/>
  <c r="A263" i="3"/>
  <c r="A267" i="3"/>
  <c r="A158" i="3"/>
  <c r="A11" i="3"/>
  <c r="A46" i="3"/>
  <c r="C1" i="5" l="1"/>
  <c r="D3" i="5" l="1"/>
  <c r="D3" i="2"/>
  <c r="C276" i="3" l="1"/>
  <c r="B276" i="3"/>
  <c r="B285" i="3"/>
  <c r="C285" i="3"/>
  <c r="B283" i="3"/>
  <c r="C283" i="3"/>
  <c r="B279" i="3"/>
  <c r="C279" i="3"/>
  <c r="C282" i="3"/>
  <c r="B282" i="3"/>
  <c r="C278" i="3"/>
  <c r="B278" i="3"/>
  <c r="B281" i="3"/>
  <c r="C281" i="3"/>
  <c r="B284" i="3"/>
  <c r="C284" i="3"/>
  <c r="B280" i="3"/>
  <c r="C280" i="3"/>
  <c r="A276" i="3" l="1"/>
  <c r="A285" i="3"/>
  <c r="A278" i="3"/>
  <c r="A282" i="3"/>
  <c r="A280" i="3"/>
  <c r="A279" i="3"/>
  <c r="A284" i="3"/>
  <c r="A281" i="3"/>
  <c r="A283" i="3"/>
  <c r="C272" i="3"/>
  <c r="B272" i="3"/>
  <c r="C268" i="3"/>
  <c r="B268" i="3"/>
  <c r="C255" i="3"/>
  <c r="B255" i="3"/>
  <c r="B247" i="3"/>
  <c r="C247" i="3"/>
  <c r="B235" i="3"/>
  <c r="C235" i="3"/>
  <c r="B274" i="3"/>
  <c r="C274" i="3"/>
  <c r="C270" i="3"/>
  <c r="B270" i="3"/>
  <c r="B261" i="3"/>
  <c r="C261" i="3"/>
  <c r="C257" i="3"/>
  <c r="B257" i="3"/>
  <c r="B253" i="3"/>
  <c r="C253" i="3"/>
  <c r="B249" i="3"/>
  <c r="C249" i="3"/>
  <c r="C245" i="3"/>
  <c r="B245" i="3"/>
  <c r="C241" i="3"/>
  <c r="B241" i="3"/>
  <c r="B237" i="3"/>
  <c r="C237" i="3"/>
  <c r="C233" i="3"/>
  <c r="B233" i="3"/>
  <c r="C229" i="3"/>
  <c r="B229" i="3"/>
  <c r="B224" i="3"/>
  <c r="C224" i="3"/>
  <c r="C220" i="3"/>
  <c r="B220" i="3"/>
  <c r="B273" i="3"/>
  <c r="C273" i="3"/>
  <c r="B269" i="3"/>
  <c r="C269" i="3"/>
  <c r="C260" i="3"/>
  <c r="B260" i="3"/>
  <c r="B256" i="3"/>
  <c r="C256" i="3"/>
  <c r="B252" i="3"/>
  <c r="C252" i="3"/>
  <c r="B248" i="3"/>
  <c r="C248" i="3"/>
  <c r="B244" i="3"/>
  <c r="C244" i="3"/>
  <c r="B240" i="3"/>
  <c r="C240" i="3"/>
  <c r="B236" i="3"/>
  <c r="C236" i="3"/>
  <c r="B232" i="3"/>
  <c r="C232" i="3"/>
  <c r="C228" i="3"/>
  <c r="B228" i="3"/>
  <c r="C223" i="3"/>
  <c r="B223" i="3"/>
  <c r="C219" i="3"/>
  <c r="B219" i="3"/>
  <c r="C259" i="3"/>
  <c r="B259" i="3"/>
  <c r="C251" i="3"/>
  <c r="B251" i="3"/>
  <c r="C243" i="3"/>
  <c r="B243" i="3"/>
  <c r="C239" i="3"/>
  <c r="B239" i="3"/>
  <c r="C231" i="3"/>
  <c r="B231" i="3"/>
  <c r="B227" i="3"/>
  <c r="C227" i="3"/>
  <c r="B222" i="3"/>
  <c r="C222" i="3"/>
  <c r="B218" i="3"/>
  <c r="C218" i="3"/>
  <c r="B275" i="3"/>
  <c r="C275" i="3"/>
  <c r="B271" i="3"/>
  <c r="C271" i="3"/>
  <c r="B262" i="3"/>
  <c r="C262" i="3"/>
  <c r="B258" i="3"/>
  <c r="C258" i="3"/>
  <c r="B254" i="3"/>
  <c r="C254" i="3"/>
  <c r="B250" i="3"/>
  <c r="C250" i="3"/>
  <c r="B246" i="3"/>
  <c r="C246" i="3"/>
  <c r="B242" i="3"/>
  <c r="C242" i="3"/>
  <c r="B238" i="3"/>
  <c r="C238" i="3"/>
  <c r="B234" i="3"/>
  <c r="C234" i="3"/>
  <c r="B230" i="3"/>
  <c r="C230" i="3"/>
  <c r="B226" i="3"/>
  <c r="C226" i="3"/>
  <c r="B221" i="3"/>
  <c r="C221" i="3"/>
  <c r="B217" i="3"/>
  <c r="C217" i="3"/>
  <c r="A217" i="3" l="1"/>
  <c r="A226" i="3"/>
  <c r="A234" i="3"/>
  <c r="A242" i="3"/>
  <c r="A250" i="3"/>
  <c r="A258" i="3"/>
  <c r="A271" i="3"/>
  <c r="A218" i="3"/>
  <c r="A227" i="3"/>
  <c r="A236" i="3"/>
  <c r="A244" i="3"/>
  <c r="A252" i="3"/>
  <c r="A273" i="3"/>
  <c r="A224" i="3"/>
  <c r="A249" i="3"/>
  <c r="A231" i="3"/>
  <c r="A243" i="3"/>
  <c r="A259" i="3"/>
  <c r="A223" i="3"/>
  <c r="A220" i="3"/>
  <c r="A229" i="3"/>
  <c r="A245" i="3"/>
  <c r="A268" i="3"/>
  <c r="A235" i="3"/>
  <c r="A221" i="3"/>
  <c r="A230" i="3"/>
  <c r="A238" i="3"/>
  <c r="A246" i="3"/>
  <c r="A254" i="3"/>
  <c r="A262" i="3"/>
  <c r="A275" i="3"/>
  <c r="A222" i="3"/>
  <c r="A232" i="3"/>
  <c r="A240" i="3"/>
  <c r="A248" i="3"/>
  <c r="A256" i="3"/>
  <c r="A269" i="3"/>
  <c r="A237" i="3"/>
  <c r="A253" i="3"/>
  <c r="A261" i="3"/>
  <c r="A274" i="3"/>
  <c r="A247" i="3"/>
  <c r="A239" i="3"/>
  <c r="A251" i="3"/>
  <c r="A219" i="3"/>
  <c r="A228" i="3"/>
  <c r="A260" i="3"/>
  <c r="A233" i="3"/>
  <c r="A241" i="3"/>
  <c r="A257" i="3"/>
  <c r="A270" i="3"/>
  <c r="A255" i="3"/>
  <c r="A272" i="3"/>
  <c r="T46" i="2" l="1"/>
  <c r="S46" i="2"/>
  <c r="R46" i="2"/>
  <c r="Q46" i="2"/>
  <c r="P46" i="2"/>
  <c r="O46" i="2"/>
  <c r="N46" i="2"/>
  <c r="M46" i="2"/>
  <c r="L46" i="2"/>
  <c r="K46" i="2"/>
  <c r="J46" i="2"/>
  <c r="I46" i="2"/>
  <c r="T41" i="2"/>
  <c r="T49" i="2" s="1"/>
  <c r="S41" i="2"/>
  <c r="S49" i="2" s="1"/>
  <c r="R41" i="2"/>
  <c r="R49" i="2" s="1"/>
  <c r="Q41" i="2"/>
  <c r="Q49" i="2" s="1"/>
  <c r="P41" i="2"/>
  <c r="P49" i="2" s="1"/>
  <c r="O41" i="2"/>
  <c r="O49" i="2" s="1"/>
  <c r="N41" i="2"/>
  <c r="N49" i="2" s="1"/>
  <c r="M41" i="2"/>
  <c r="M49" i="2" s="1"/>
  <c r="L41" i="2"/>
  <c r="L49" i="2" s="1"/>
  <c r="K41" i="2"/>
  <c r="K49" i="2" s="1"/>
  <c r="J41" i="2"/>
  <c r="J49" i="2" s="1"/>
  <c r="I41" i="2"/>
  <c r="I49" i="2" s="1"/>
  <c r="F46" i="2"/>
  <c r="F41" i="2"/>
  <c r="F49" i="2" s="1"/>
  <c r="C1" i="2" l="1"/>
  <c r="G33" i="3" l="1"/>
  <c r="D3" i="1" l="1"/>
  <c r="T50" i="2"/>
  <c r="S50" i="2"/>
  <c r="R50" i="2"/>
  <c r="Q50" i="2"/>
  <c r="P50" i="2"/>
  <c r="O50" i="2"/>
  <c r="N50" i="2"/>
  <c r="M50" i="2"/>
  <c r="L50" i="2"/>
  <c r="K50" i="2"/>
  <c r="J50" i="2"/>
  <c r="I50" i="2"/>
  <c r="F50" i="2"/>
  <c r="G48" i="2"/>
  <c r="G47" i="2"/>
  <c r="G46" i="2"/>
  <c r="G45" i="2"/>
  <c r="G44" i="2"/>
  <c r="G43" i="2"/>
  <c r="G42" i="2"/>
  <c r="G41" i="2"/>
  <c r="G40" i="2"/>
  <c r="G39" i="2"/>
  <c r="G33" i="2"/>
  <c r="G29" i="2"/>
  <c r="T28" i="2"/>
  <c r="S28" i="2"/>
  <c r="R28" i="2"/>
  <c r="Q28" i="2"/>
  <c r="P28" i="2"/>
  <c r="O28" i="2"/>
  <c r="N28" i="2"/>
  <c r="M28" i="2"/>
  <c r="L28" i="2"/>
  <c r="K28" i="2"/>
  <c r="J28" i="2"/>
  <c r="I28" i="2"/>
  <c r="F28" i="2"/>
  <c r="G27" i="2"/>
  <c r="G26" i="2"/>
  <c r="G25" i="2"/>
  <c r="G24" i="2"/>
  <c r="G23" i="2"/>
  <c r="T22" i="2"/>
  <c r="S22" i="2"/>
  <c r="R22" i="2"/>
  <c r="Q22" i="2"/>
  <c r="P22" i="2"/>
  <c r="O22" i="2"/>
  <c r="N22" i="2"/>
  <c r="N30" i="2" s="1"/>
  <c r="M22" i="2"/>
  <c r="L22" i="2"/>
  <c r="K22" i="2"/>
  <c r="J22" i="2"/>
  <c r="J30" i="2" s="1"/>
  <c r="I22" i="2"/>
  <c r="F22" i="2"/>
  <c r="G21" i="2"/>
  <c r="G20" i="2"/>
  <c r="G19" i="2"/>
  <c r="AB44" i="1"/>
  <c r="AA44" i="1"/>
  <c r="Z44" i="1"/>
  <c r="Y44" i="1"/>
  <c r="X44" i="1"/>
  <c r="W44" i="1"/>
  <c r="V44" i="1"/>
  <c r="U44" i="1"/>
  <c r="T44" i="1"/>
  <c r="S44" i="1"/>
  <c r="R44" i="1"/>
  <c r="Q44" i="1"/>
  <c r="P44" i="1"/>
  <c r="O44" i="1"/>
  <c r="N44" i="1"/>
  <c r="M44" i="1"/>
  <c r="L44" i="1"/>
  <c r="K44" i="1"/>
  <c r="J44" i="1"/>
  <c r="I44" i="1"/>
  <c r="F44" i="1"/>
  <c r="AB43" i="1"/>
  <c r="AA43" i="1"/>
  <c r="Z43" i="1"/>
  <c r="Y43" i="1"/>
  <c r="X43" i="1"/>
  <c r="W43" i="1"/>
  <c r="V43" i="1"/>
  <c r="U43" i="1"/>
  <c r="T43" i="1"/>
  <c r="S43" i="1"/>
  <c r="R43" i="1"/>
  <c r="Q43" i="1"/>
  <c r="P43" i="1"/>
  <c r="O43" i="1"/>
  <c r="N43" i="1"/>
  <c r="M43" i="1"/>
  <c r="L43" i="1"/>
  <c r="K43" i="1"/>
  <c r="J43" i="1"/>
  <c r="I43" i="1"/>
  <c r="F43" i="1"/>
  <c r="G42" i="1"/>
  <c r="G41" i="1"/>
  <c r="G40" i="1"/>
  <c r="G39" i="1"/>
  <c r="T38" i="1"/>
  <c r="S38" i="1"/>
  <c r="R38" i="1"/>
  <c r="Q38" i="1"/>
  <c r="P38" i="1"/>
  <c r="O38" i="1"/>
  <c r="N38" i="1"/>
  <c r="M38" i="1"/>
  <c r="L38" i="1"/>
  <c r="K38" i="1"/>
  <c r="J38" i="1"/>
  <c r="I38" i="1"/>
  <c r="G33" i="1"/>
  <c r="G29" i="1"/>
  <c r="AB28" i="1"/>
  <c r="AA28" i="1"/>
  <c r="Z28" i="1"/>
  <c r="Y28" i="1"/>
  <c r="X28" i="1"/>
  <c r="W28" i="1"/>
  <c r="V28" i="1"/>
  <c r="U28" i="1"/>
  <c r="T28" i="1"/>
  <c r="S28" i="1"/>
  <c r="R28" i="1"/>
  <c r="Q28" i="1"/>
  <c r="P28" i="1"/>
  <c r="O28" i="1"/>
  <c r="N28" i="1"/>
  <c r="M28" i="1"/>
  <c r="L28" i="1"/>
  <c r="K28" i="1"/>
  <c r="J28" i="1"/>
  <c r="I28" i="1"/>
  <c r="F28" i="1"/>
  <c r="G27" i="1"/>
  <c r="G26" i="1"/>
  <c r="G25" i="1"/>
  <c r="G24" i="1"/>
  <c r="G23" i="1"/>
  <c r="AB22" i="1"/>
  <c r="AA22" i="1"/>
  <c r="Z22" i="1"/>
  <c r="Y22" i="1"/>
  <c r="X22" i="1"/>
  <c r="W22" i="1"/>
  <c r="V22" i="1"/>
  <c r="U22" i="1"/>
  <c r="T22" i="1"/>
  <c r="T30" i="1" s="1"/>
  <c r="S22" i="1"/>
  <c r="R22" i="1"/>
  <c r="R30" i="1" s="1"/>
  <c r="Q22" i="1"/>
  <c r="Q30" i="1" s="1"/>
  <c r="P22" i="1"/>
  <c r="P30" i="1" s="1"/>
  <c r="O22" i="1"/>
  <c r="N22" i="1"/>
  <c r="M22" i="1"/>
  <c r="L22" i="1"/>
  <c r="K22" i="1"/>
  <c r="J22" i="1"/>
  <c r="I22" i="1"/>
  <c r="F22" i="1"/>
  <c r="G21" i="1"/>
  <c r="G20" i="1"/>
  <c r="G19" i="1"/>
  <c r="U30" i="1" l="1"/>
  <c r="Y30" i="1"/>
  <c r="X30" i="1"/>
  <c r="Z30" i="1"/>
  <c r="AB30" i="1"/>
  <c r="J30" i="1"/>
  <c r="J32" i="1" s="1"/>
  <c r="M30" i="1"/>
  <c r="M32" i="1" s="1"/>
  <c r="V30" i="1"/>
  <c r="L30" i="1"/>
  <c r="N30" i="1"/>
  <c r="N32" i="1" s="1"/>
  <c r="G44" i="1"/>
  <c r="R30" i="2"/>
  <c r="R32" i="2" s="1"/>
  <c r="O30" i="1"/>
  <c r="O32" i="1" s="1"/>
  <c r="S30" i="1"/>
  <c r="S32" i="1" s="1"/>
  <c r="S34" i="1" s="1"/>
  <c r="AA30" i="1"/>
  <c r="K30" i="1"/>
  <c r="K32" i="1" s="1"/>
  <c r="K34" i="1" s="1"/>
  <c r="W30" i="1"/>
  <c r="I30" i="1"/>
  <c r="K30" i="2"/>
  <c r="K32" i="2" s="1"/>
  <c r="O30" i="2"/>
  <c r="S30" i="2"/>
  <c r="L30" i="2"/>
  <c r="P30" i="2"/>
  <c r="P32" i="2" s="1"/>
  <c r="T30" i="2"/>
  <c r="M30" i="2"/>
  <c r="Q30" i="2"/>
  <c r="G50" i="2"/>
  <c r="G28" i="2"/>
  <c r="G28" i="1"/>
  <c r="I30" i="2"/>
  <c r="F30" i="1"/>
  <c r="F30" i="2"/>
  <c r="G22" i="2"/>
  <c r="J32" i="2"/>
  <c r="N32" i="2"/>
  <c r="W32" i="1"/>
  <c r="L32" i="1"/>
  <c r="P32" i="1"/>
  <c r="T32" i="1"/>
  <c r="X32" i="1"/>
  <c r="AB32" i="1"/>
  <c r="I32" i="1"/>
  <c r="Q32" i="1"/>
  <c r="U32" i="1"/>
  <c r="Y32" i="1"/>
  <c r="Y34" i="1" s="1"/>
  <c r="R32" i="1"/>
  <c r="V32" i="1"/>
  <c r="Z32" i="1"/>
  <c r="G22" i="1"/>
  <c r="O32" i="2" l="1"/>
  <c r="I32" i="2"/>
  <c r="Q32" i="2"/>
  <c r="Q51" i="2" s="1"/>
  <c r="L32" i="2"/>
  <c r="L34" i="2" s="1"/>
  <c r="S32" i="2"/>
  <c r="S51" i="2" s="1"/>
  <c r="F32" i="2"/>
  <c r="F34" i="2" s="1"/>
  <c r="T32" i="2"/>
  <c r="T34" i="2" s="1"/>
  <c r="M32" i="2"/>
  <c r="M34" i="2" s="1"/>
  <c r="G31" i="1"/>
  <c r="AA32" i="1"/>
  <c r="AA34" i="1" s="1"/>
  <c r="V34" i="1"/>
  <c r="V45" i="1"/>
  <c r="O34" i="2"/>
  <c r="O51" i="2"/>
  <c r="G30" i="2"/>
  <c r="G30" i="1"/>
  <c r="P34" i="2"/>
  <c r="P51" i="2"/>
  <c r="K34" i="2"/>
  <c r="K51" i="2"/>
  <c r="R51" i="2"/>
  <c r="R34" i="2"/>
  <c r="Q34" i="2"/>
  <c r="I51" i="2"/>
  <c r="I34" i="2"/>
  <c r="N51" i="2"/>
  <c r="N34" i="2"/>
  <c r="J51" i="2"/>
  <c r="J34" i="2"/>
  <c r="R34" i="1"/>
  <c r="R45" i="1"/>
  <c r="N34" i="1"/>
  <c r="N45" i="1"/>
  <c r="Z34" i="1"/>
  <c r="Z45" i="1"/>
  <c r="J34" i="1"/>
  <c r="J45" i="1"/>
  <c r="M34" i="1"/>
  <c r="M45" i="1"/>
  <c r="I34" i="1"/>
  <c r="I45" i="1"/>
  <c r="P45" i="1"/>
  <c r="P34" i="1"/>
  <c r="U34" i="1"/>
  <c r="U45" i="1"/>
  <c r="X45" i="1"/>
  <c r="X34" i="1"/>
  <c r="W34" i="1"/>
  <c r="W45" i="1"/>
  <c r="O34" i="1"/>
  <c r="O45" i="1"/>
  <c r="Q34" i="1"/>
  <c r="Q45" i="1"/>
  <c r="K45" i="1"/>
  <c r="T45" i="1"/>
  <c r="T34" i="1"/>
  <c r="Y45" i="1"/>
  <c r="AB45" i="1"/>
  <c r="AB34" i="1"/>
  <c r="S45" i="1"/>
  <c r="L45" i="1"/>
  <c r="L34" i="1"/>
  <c r="S34" i="2" l="1"/>
  <c r="L51" i="2"/>
  <c r="M51" i="2"/>
  <c r="G32" i="2"/>
  <c r="F51" i="2"/>
  <c r="AA45" i="1"/>
  <c r="G31" i="2"/>
  <c r="T51" i="2"/>
  <c r="F32" i="1"/>
  <c r="F45" i="1" l="1"/>
  <c r="F34" i="1"/>
  <c r="G32" i="1"/>
  <c r="C106" i="3" l="1"/>
  <c r="B106" i="3"/>
  <c r="B208" i="3"/>
  <c r="C208" i="3"/>
  <c r="B215" i="3"/>
  <c r="C215" i="3"/>
  <c r="C54" i="3"/>
  <c r="B54" i="3"/>
  <c r="B79" i="3"/>
  <c r="C79" i="3"/>
  <c r="C169" i="3"/>
  <c r="B169" i="3"/>
  <c r="B132" i="3"/>
  <c r="C132" i="3"/>
  <c r="C136" i="3"/>
  <c r="B136" i="3"/>
  <c r="B77" i="3"/>
  <c r="C77" i="3"/>
  <c r="C90" i="3"/>
  <c r="B90" i="3"/>
  <c r="C135" i="3"/>
  <c r="B135" i="3"/>
  <c r="B75" i="3"/>
  <c r="C75" i="3"/>
  <c r="C177" i="3"/>
  <c r="B177" i="3"/>
  <c r="B65" i="3"/>
  <c r="C65" i="3"/>
  <c r="C214" i="3"/>
  <c r="B214" i="3"/>
  <c r="B68" i="3"/>
  <c r="C68" i="3"/>
  <c r="C191" i="3"/>
  <c r="B191" i="3"/>
  <c r="C38" i="3"/>
  <c r="B38" i="3"/>
  <c r="B50" i="3"/>
  <c r="C50" i="3"/>
  <c r="B100" i="3"/>
  <c r="C100" i="3"/>
  <c r="B72" i="3"/>
  <c r="C72" i="3"/>
  <c r="B2" i="3"/>
  <c r="C2" i="3"/>
  <c r="C10" i="3"/>
  <c r="B10" i="3"/>
  <c r="B20" i="3"/>
  <c r="C20" i="3"/>
  <c r="C24" i="3"/>
  <c r="B24" i="3"/>
  <c r="C111" i="3"/>
  <c r="B111" i="3"/>
  <c r="C69" i="3"/>
  <c r="B69" i="3"/>
  <c r="B60" i="3"/>
  <c r="C60" i="3"/>
  <c r="B18" i="3"/>
  <c r="C18" i="3"/>
  <c r="B28" i="3"/>
  <c r="C28" i="3"/>
  <c r="C52" i="3"/>
  <c r="B52" i="3"/>
  <c r="C73" i="3"/>
  <c r="B73" i="3"/>
  <c r="C206" i="3"/>
  <c r="B206" i="3"/>
  <c r="C157" i="3"/>
  <c r="B157" i="3"/>
  <c r="C176" i="3"/>
  <c r="B176" i="3"/>
  <c r="C141" i="3"/>
  <c r="B141" i="3"/>
  <c r="B39" i="3"/>
  <c r="C39" i="3"/>
  <c r="B53" i="3"/>
  <c r="C53" i="3"/>
  <c r="B21" i="3"/>
  <c r="C21" i="3"/>
  <c r="B211" i="3"/>
  <c r="C211" i="3"/>
  <c r="B9" i="3"/>
  <c r="C9" i="3"/>
  <c r="C34" i="3"/>
  <c r="B34" i="3"/>
  <c r="B107" i="3"/>
  <c r="C107" i="3"/>
  <c r="C110" i="3"/>
  <c r="B110" i="3"/>
  <c r="B149" i="3"/>
  <c r="C149" i="3"/>
  <c r="C95" i="3"/>
  <c r="B95" i="3"/>
  <c r="C7" i="3"/>
  <c r="B7" i="3"/>
  <c r="C115" i="3"/>
  <c r="B115" i="3"/>
  <c r="C29" i="3"/>
  <c r="B29" i="3"/>
  <c r="B103" i="3"/>
  <c r="C103" i="3"/>
  <c r="C80" i="3"/>
  <c r="B80" i="3"/>
  <c r="C167" i="3"/>
  <c r="B167" i="3"/>
  <c r="B64" i="3"/>
  <c r="C64" i="3"/>
  <c r="B22" i="3"/>
  <c r="C22" i="3"/>
  <c r="C44" i="3"/>
  <c r="B44" i="3"/>
  <c r="C82" i="3"/>
  <c r="B82" i="3"/>
  <c r="C144" i="3"/>
  <c r="B144" i="3"/>
  <c r="C102" i="3"/>
  <c r="B102" i="3"/>
  <c r="C152" i="3"/>
  <c r="B152" i="3"/>
  <c r="B192" i="3"/>
  <c r="C192" i="3"/>
  <c r="B94" i="3"/>
  <c r="C94" i="3"/>
  <c r="B203" i="3"/>
  <c r="C203" i="3"/>
  <c r="B171" i="3"/>
  <c r="C171" i="3"/>
  <c r="B175" i="3"/>
  <c r="C175" i="3"/>
  <c r="C212" i="3"/>
  <c r="B212" i="3"/>
  <c r="C187" i="3"/>
  <c r="B187" i="3"/>
  <c r="B96" i="3"/>
  <c r="C96" i="3"/>
  <c r="B123" i="3"/>
  <c r="C123" i="3"/>
  <c r="C131" i="3"/>
  <c r="B131" i="3"/>
  <c r="B78" i="3"/>
  <c r="C78" i="3"/>
  <c r="C47" i="3"/>
  <c r="B47" i="3"/>
  <c r="B140" i="3"/>
  <c r="C140" i="3"/>
  <c r="B14" i="3"/>
  <c r="C14" i="3"/>
  <c r="B116" i="3"/>
  <c r="C116" i="3"/>
  <c r="C118" i="3"/>
  <c r="B118" i="3"/>
  <c r="B145" i="3"/>
  <c r="C145" i="3"/>
  <c r="B84" i="3"/>
  <c r="C84" i="3"/>
  <c r="B12" i="3"/>
  <c r="C12" i="3"/>
  <c r="B30" i="3"/>
  <c r="C30" i="3"/>
  <c r="C33" i="3"/>
  <c r="B33" i="3"/>
  <c r="C48" i="3"/>
  <c r="B48" i="3"/>
  <c r="C160" i="3"/>
  <c r="B160" i="3"/>
  <c r="B45" i="3"/>
  <c r="C45" i="3"/>
  <c r="B173" i="3"/>
  <c r="C173" i="3"/>
  <c r="B117" i="3"/>
  <c r="C117" i="3"/>
  <c r="C23" i="3"/>
  <c r="B23" i="3"/>
  <c r="C25" i="3"/>
  <c r="B25" i="3"/>
  <c r="C124" i="3"/>
  <c r="B124" i="3"/>
  <c r="B32" i="3"/>
  <c r="C32" i="3"/>
  <c r="B62" i="3"/>
  <c r="C62" i="3"/>
  <c r="B151" i="3"/>
  <c r="C151" i="3"/>
  <c r="B81" i="3"/>
  <c r="C81" i="3"/>
  <c r="C87" i="3"/>
  <c r="B87" i="3"/>
  <c r="B19" i="3"/>
  <c r="C19" i="3"/>
  <c r="C186" i="3"/>
  <c r="B186" i="3"/>
  <c r="C93" i="3"/>
  <c r="B93" i="3"/>
  <c r="B15" i="3"/>
  <c r="C15" i="3"/>
  <c r="B154" i="3"/>
  <c r="C154" i="3"/>
  <c r="C202" i="3"/>
  <c r="B202" i="3"/>
  <c r="C159" i="3"/>
  <c r="B159" i="3"/>
  <c r="B164" i="3"/>
  <c r="C164" i="3"/>
  <c r="B143" i="3"/>
  <c r="C143" i="3"/>
  <c r="B200" i="3"/>
  <c r="C200" i="3"/>
  <c r="C66" i="3"/>
  <c r="B66" i="3"/>
  <c r="B113" i="3"/>
  <c r="C113" i="3"/>
  <c r="C178" i="3"/>
  <c r="B178" i="3"/>
  <c r="C147" i="3"/>
  <c r="B147" i="3"/>
  <c r="C49" i="3"/>
  <c r="B49" i="3"/>
  <c r="B184" i="3"/>
  <c r="C184" i="3"/>
  <c r="C197" i="3"/>
  <c r="B197" i="3"/>
  <c r="B91" i="3"/>
  <c r="C91" i="3"/>
  <c r="B134" i="3"/>
  <c r="C134" i="3"/>
  <c r="C109" i="3"/>
  <c r="B109" i="3"/>
  <c r="B185" i="3"/>
  <c r="C185" i="3"/>
  <c r="B67" i="3"/>
  <c r="C67" i="3"/>
  <c r="C205" i="3"/>
  <c r="B205" i="3"/>
  <c r="C104" i="3"/>
  <c r="B104" i="3"/>
  <c r="C125" i="3"/>
  <c r="B125" i="3"/>
  <c r="C174" i="3"/>
  <c r="B174" i="3"/>
  <c r="C129" i="3"/>
  <c r="B129" i="3"/>
  <c r="B55" i="3"/>
  <c r="C55" i="3"/>
  <c r="C195" i="3"/>
  <c r="B195" i="3"/>
  <c r="C194" i="3"/>
  <c r="B194" i="3"/>
  <c r="C36" i="3"/>
  <c r="B36" i="3"/>
  <c r="C198" i="3"/>
  <c r="B198" i="3"/>
  <c r="C150" i="3"/>
  <c r="B150" i="3"/>
  <c r="B59" i="3"/>
  <c r="C59" i="3"/>
  <c r="C88" i="3"/>
  <c r="B88" i="3"/>
  <c r="B17" i="3"/>
  <c r="C17" i="3"/>
  <c r="C153" i="3"/>
  <c r="B153" i="3"/>
  <c r="B120" i="3"/>
  <c r="C120" i="3"/>
  <c r="B137" i="3"/>
  <c r="C137" i="3"/>
  <c r="C3" i="3"/>
  <c r="B3" i="3"/>
  <c r="C172" i="3"/>
  <c r="B172" i="3"/>
  <c r="C165" i="3"/>
  <c r="B165" i="3"/>
  <c r="B121" i="3"/>
  <c r="C121" i="3"/>
  <c r="B5" i="3"/>
  <c r="C5" i="3"/>
  <c r="B71" i="3"/>
  <c r="C71" i="3"/>
  <c r="B142" i="3"/>
  <c r="C142" i="3"/>
  <c r="B92" i="3"/>
  <c r="C92" i="3"/>
  <c r="B161" i="3"/>
  <c r="C161" i="3"/>
  <c r="C193" i="3"/>
  <c r="B193" i="3"/>
  <c r="B199" i="3"/>
  <c r="C199" i="3"/>
  <c r="C56" i="3"/>
  <c r="B56" i="3"/>
  <c r="C162" i="3"/>
  <c r="B162" i="3"/>
  <c r="B213" i="3"/>
  <c r="C213" i="3"/>
  <c r="B83" i="3"/>
  <c r="C83" i="3"/>
  <c r="B85" i="3"/>
  <c r="C85" i="3"/>
  <c r="B16" i="3"/>
  <c r="C16" i="3"/>
  <c r="B179" i="3"/>
  <c r="C179" i="3"/>
  <c r="C70" i="3"/>
  <c r="B70" i="3"/>
  <c r="B40" i="3"/>
  <c r="C40" i="3"/>
  <c r="C188" i="3"/>
  <c r="B188" i="3"/>
  <c r="B61" i="3"/>
  <c r="C61" i="3"/>
  <c r="B58" i="3"/>
  <c r="C58" i="3"/>
  <c r="C189" i="3"/>
  <c r="B189" i="3"/>
  <c r="B183" i="3"/>
  <c r="C183" i="3"/>
  <c r="C139" i="3"/>
  <c r="B139" i="3"/>
  <c r="C41" i="3"/>
  <c r="B41" i="3"/>
  <c r="B126" i="3"/>
  <c r="C126" i="3"/>
  <c r="C210" i="3"/>
  <c r="B210" i="3"/>
  <c r="B216" i="3"/>
  <c r="C216" i="3"/>
  <c r="B8" i="3"/>
  <c r="C8" i="3"/>
  <c r="B74" i="3"/>
  <c r="C74" i="3"/>
  <c r="C99" i="3"/>
  <c r="B99" i="3"/>
  <c r="C166" i="3"/>
  <c r="B166" i="3"/>
  <c r="B6" i="3"/>
  <c r="C6" i="3"/>
  <c r="C155" i="3"/>
  <c r="B155" i="3"/>
  <c r="B119" i="3"/>
  <c r="C119" i="3"/>
  <c r="C138" i="3"/>
  <c r="B138" i="3"/>
  <c r="B190" i="3"/>
  <c r="C190" i="3"/>
  <c r="C127" i="3"/>
  <c r="B127" i="3"/>
  <c r="C133" i="3"/>
  <c r="B133" i="3"/>
  <c r="B63" i="3"/>
  <c r="C63" i="3"/>
  <c r="B146" i="3"/>
  <c r="C146" i="3"/>
  <c r="C51" i="3"/>
  <c r="B51" i="3"/>
  <c r="C207" i="3"/>
  <c r="B207" i="3"/>
  <c r="C148" i="3"/>
  <c r="B148" i="3"/>
  <c r="C57" i="3"/>
  <c r="B57" i="3"/>
  <c r="B181" i="3"/>
  <c r="C181" i="3"/>
  <c r="C101" i="3"/>
  <c r="B101" i="3"/>
  <c r="C98" i="3"/>
  <c r="B98" i="3"/>
  <c r="B128" i="3"/>
  <c r="C128" i="3"/>
  <c r="C156" i="3"/>
  <c r="B156" i="3"/>
  <c r="C35" i="3"/>
  <c r="B35" i="3"/>
  <c r="C31" i="3"/>
  <c r="B31" i="3"/>
  <c r="C180" i="3"/>
  <c r="B180" i="3"/>
  <c r="C196" i="3"/>
  <c r="B196" i="3"/>
  <c r="C27" i="3"/>
  <c r="B27" i="3"/>
  <c r="B26" i="3"/>
  <c r="C26" i="3"/>
  <c r="C204" i="3"/>
  <c r="B204" i="3"/>
  <c r="C182" i="3"/>
  <c r="B182" i="3"/>
  <c r="C43" i="3"/>
  <c r="B43" i="3"/>
  <c r="B201" i="3"/>
  <c r="C201" i="3"/>
  <c r="C86" i="3"/>
  <c r="B86" i="3"/>
  <c r="C89" i="3"/>
  <c r="B89" i="3"/>
  <c r="C4" i="3"/>
  <c r="B4" i="3"/>
  <c r="C105" i="3"/>
  <c r="B105" i="3"/>
  <c r="B170" i="3"/>
  <c r="C170" i="3"/>
  <c r="C112" i="3"/>
  <c r="B112" i="3"/>
  <c r="B13" i="3"/>
  <c r="C13" i="3"/>
  <c r="B108" i="3"/>
  <c r="C108" i="3"/>
  <c r="C130" i="3"/>
  <c r="B130" i="3"/>
  <c r="B114" i="3"/>
  <c r="C114" i="3"/>
  <c r="C168" i="3"/>
  <c r="B168" i="3"/>
  <c r="B37" i="3"/>
  <c r="C37" i="3"/>
  <c r="B97" i="3"/>
  <c r="C97" i="3"/>
  <c r="C76" i="3"/>
  <c r="B76" i="3"/>
  <c r="B42" i="3"/>
  <c r="C42" i="3"/>
  <c r="C163" i="3"/>
  <c r="B163" i="3"/>
  <c r="B209" i="3"/>
  <c r="C209" i="3"/>
  <c r="A157" i="3" l="1"/>
  <c r="A54" i="3"/>
  <c r="A141" i="3"/>
  <c r="A39" i="3"/>
  <c r="A28" i="3"/>
  <c r="A72" i="3"/>
  <c r="A169" i="3"/>
  <c r="A115" i="3"/>
  <c r="A20" i="3"/>
  <c r="A140" i="3"/>
  <c r="A94" i="3"/>
  <c r="A107" i="3"/>
  <c r="A10" i="3"/>
  <c r="A50" i="3"/>
  <c r="A214" i="3"/>
  <c r="A177" i="3"/>
  <c r="A136" i="3"/>
  <c r="A208" i="3"/>
  <c r="A30" i="3"/>
  <c r="A131" i="3"/>
  <c r="A22" i="3"/>
  <c r="A103" i="3"/>
  <c r="A176" i="3"/>
  <c r="A2" i="3"/>
  <c r="A75" i="3"/>
  <c r="A77" i="3"/>
  <c r="A79" i="3"/>
  <c r="A215" i="3"/>
  <c r="A137" i="3"/>
  <c r="A88" i="3"/>
  <c r="A118" i="3"/>
  <c r="A92" i="3"/>
  <c r="A121" i="3"/>
  <c r="A49" i="3"/>
  <c r="A66" i="3"/>
  <c r="A159" i="3"/>
  <c r="A154" i="3"/>
  <c r="A25" i="3"/>
  <c r="A45" i="3"/>
  <c r="A48" i="3"/>
  <c r="A14" i="3"/>
  <c r="A171" i="3"/>
  <c r="A192" i="3"/>
  <c r="A34" i="3"/>
  <c r="A53" i="3"/>
  <c r="A206" i="3"/>
  <c r="A52" i="3"/>
  <c r="A69" i="3"/>
  <c r="A68" i="3"/>
  <c r="A106" i="3"/>
  <c r="A185" i="3"/>
  <c r="A145" i="3"/>
  <c r="A152" i="3"/>
  <c r="A44" i="3"/>
  <c r="A80" i="3"/>
  <c r="A149" i="3"/>
  <c r="A21" i="3"/>
  <c r="A111" i="3"/>
  <c r="A183" i="3"/>
  <c r="A201" i="3"/>
  <c r="A113" i="3"/>
  <c r="A27" i="3"/>
  <c r="A119" i="3"/>
  <c r="A8" i="3"/>
  <c r="A41" i="3"/>
  <c r="A58" i="3"/>
  <c r="A70" i="3"/>
  <c r="A16" i="3"/>
  <c r="A186" i="3"/>
  <c r="A62" i="3"/>
  <c r="A32" i="3"/>
  <c r="A47" i="3"/>
  <c r="A96" i="3"/>
  <c r="A212" i="3"/>
  <c r="A203" i="3"/>
  <c r="A102" i="3"/>
  <c r="A167" i="3"/>
  <c r="A95" i="3"/>
  <c r="A110" i="3"/>
  <c r="A211" i="3"/>
  <c r="A18" i="3"/>
  <c r="A100" i="3"/>
  <c r="A38" i="3"/>
  <c r="A65" i="3"/>
  <c r="A132" i="3"/>
  <c r="A163" i="3"/>
  <c r="A83" i="3"/>
  <c r="A213" i="3"/>
  <c r="A153" i="3"/>
  <c r="A129" i="3"/>
  <c r="A109" i="3"/>
  <c r="A91" i="3"/>
  <c r="A76" i="3"/>
  <c r="A37" i="3"/>
  <c r="A114" i="3"/>
  <c r="A108" i="3"/>
  <c r="A112" i="3"/>
  <c r="A105" i="3"/>
  <c r="A89" i="3"/>
  <c r="A182" i="3"/>
  <c r="A26" i="3"/>
  <c r="A196" i="3"/>
  <c r="A31" i="3"/>
  <c r="A156" i="3"/>
  <c r="A98" i="3"/>
  <c r="A181" i="3"/>
  <c r="A148" i="3"/>
  <c r="A51" i="3"/>
  <c r="A63" i="3"/>
  <c r="A127" i="3"/>
  <c r="A138" i="3"/>
  <c r="A6" i="3"/>
  <c r="A99" i="3"/>
  <c r="A216" i="3"/>
  <c r="A126" i="3"/>
  <c r="A139" i="3"/>
  <c r="A189" i="3"/>
  <c r="A61" i="3"/>
  <c r="A40" i="3"/>
  <c r="A179" i="3"/>
  <c r="A85" i="3"/>
  <c r="A162" i="3"/>
  <c r="A199" i="3"/>
  <c r="A161" i="3"/>
  <c r="A142" i="3"/>
  <c r="A5" i="3"/>
  <c r="A165" i="3"/>
  <c r="A3" i="3"/>
  <c r="A120" i="3"/>
  <c r="A17" i="3"/>
  <c r="A59" i="3"/>
  <c r="A198" i="3"/>
  <c r="A194" i="3"/>
  <c r="A55" i="3"/>
  <c r="A174" i="3"/>
  <c r="A104" i="3"/>
  <c r="A134" i="3"/>
  <c r="A197" i="3"/>
  <c r="A147" i="3"/>
  <c r="A200" i="3"/>
  <c r="A164" i="3"/>
  <c r="A202" i="3"/>
  <c r="A15" i="3"/>
  <c r="A93" i="3"/>
  <c r="A19" i="3"/>
  <c r="A81" i="3"/>
  <c r="A151" i="3"/>
  <c r="A124" i="3"/>
  <c r="A23" i="3"/>
  <c r="A173" i="3"/>
  <c r="A160" i="3"/>
  <c r="A33" i="3"/>
  <c r="A12" i="3"/>
  <c r="A116" i="3"/>
  <c r="A78" i="3"/>
  <c r="A123" i="3"/>
  <c r="A187" i="3"/>
  <c r="A175" i="3"/>
  <c r="A144" i="3"/>
  <c r="A82" i="3"/>
  <c r="A64" i="3"/>
  <c r="A29" i="3"/>
  <c r="A7" i="3"/>
  <c r="A9" i="3"/>
  <c r="A73" i="3"/>
  <c r="A60" i="3"/>
  <c r="A24" i="3"/>
  <c r="A191" i="3"/>
  <c r="A135" i="3"/>
  <c r="A90" i="3"/>
  <c r="A209" i="3"/>
  <c r="A42" i="3"/>
  <c r="A97" i="3"/>
  <c r="A168" i="3"/>
  <c r="A130" i="3"/>
  <c r="A13" i="3"/>
  <c r="A170" i="3"/>
  <c r="A4" i="3"/>
  <c r="A86" i="3"/>
  <c r="A204" i="3"/>
  <c r="A35" i="3"/>
  <c r="A128" i="3"/>
  <c r="A101" i="3"/>
  <c r="A57" i="3"/>
  <c r="A146" i="3"/>
  <c r="A133" i="3"/>
  <c r="A190" i="3"/>
  <c r="A166" i="3"/>
  <c r="A210" i="3"/>
  <c r="A56" i="3"/>
  <c r="A193" i="3"/>
  <c r="A71" i="3"/>
  <c r="A172" i="3"/>
  <c r="A150" i="3"/>
  <c r="A36" i="3"/>
  <c r="A195" i="3"/>
  <c r="A125" i="3"/>
  <c r="A205" i="3"/>
  <c r="A67" i="3"/>
  <c r="A184" i="3"/>
  <c r="A178" i="3"/>
  <c r="A143" i="3"/>
  <c r="A87" i="3"/>
  <c r="A117" i="3"/>
  <c r="A84" i="3"/>
  <c r="A43" i="3"/>
  <c r="A180" i="3"/>
  <c r="A207" i="3"/>
  <c r="A155" i="3"/>
  <c r="A188" i="3"/>
  <c r="A74" i="3"/>
  <c r="E5" i="6" l="1"/>
  <c r="G338" i="3" s="1"/>
  <c r="E20" i="6"/>
  <c r="G374" i="3" s="1"/>
  <c r="E13" i="6"/>
  <c r="G356" i="3" s="1"/>
  <c r="K15" i="5"/>
  <c r="G309" i="3" s="1"/>
  <c r="F15" i="2"/>
  <c r="G184" i="3" s="1"/>
  <c r="M36" i="5"/>
  <c r="G320" i="3" s="1"/>
  <c r="L36" i="5"/>
  <c r="G316" i="3" s="1"/>
  <c r="L18" i="5"/>
  <c r="G315" i="3" s="1"/>
  <c r="M18" i="5"/>
  <c r="G319" i="3" s="1"/>
  <c r="L16" i="5"/>
  <c r="G314" i="3" s="1"/>
  <c r="M16" i="5"/>
  <c r="G318" i="3" s="1"/>
  <c r="J17" i="5"/>
  <c r="K17" i="5"/>
  <c r="I18" i="5"/>
  <c r="G303" i="3" s="1"/>
  <c r="J18" i="5"/>
  <c r="G307" i="3" s="1"/>
  <c r="K18" i="5"/>
  <c r="G312" i="3" s="1"/>
  <c r="I17" i="5"/>
  <c r="I36" i="5" s="1"/>
  <c r="G304" i="3" s="1"/>
  <c r="J16" i="5"/>
  <c r="K16" i="5"/>
  <c r="F15" i="5"/>
  <c r="G293" i="3" s="1"/>
  <c r="I16" i="5"/>
  <c r="G16" i="5"/>
  <c r="G298" i="3" s="1"/>
  <c r="G17" i="5"/>
  <c r="G299" i="3" s="1"/>
  <c r="F16" i="5"/>
  <c r="G294" i="3" s="1"/>
  <c r="F17" i="5"/>
  <c r="G295" i="3" s="1"/>
  <c r="J9" i="5"/>
  <c r="H9" i="5"/>
  <c r="H7" i="5"/>
  <c r="E6" i="5"/>
  <c r="E9" i="5"/>
  <c r="I5" i="5"/>
  <c r="F5" i="5"/>
  <c r="M6" i="5"/>
  <c r="J8" i="5"/>
  <c r="I9" i="5"/>
  <c r="K8" i="5"/>
  <c r="I8" i="5"/>
  <c r="M13" i="5"/>
  <c r="G317" i="3" s="1"/>
  <c r="K7" i="5"/>
  <c r="L6" i="5"/>
  <c r="E5" i="5"/>
  <c r="G288" i="3" s="1"/>
  <c r="M5" i="5"/>
  <c r="F11" i="5"/>
  <c r="G290" i="3" s="1"/>
  <c r="F9" i="5"/>
  <c r="I6" i="5"/>
  <c r="G7" i="5"/>
  <c r="H6" i="5"/>
  <c r="F8" i="5"/>
  <c r="M9" i="5"/>
  <c r="F18" i="5"/>
  <c r="G296" i="3" s="1"/>
  <c r="E8" i="5"/>
  <c r="F13" i="5"/>
  <c r="G292" i="3" s="1"/>
  <c r="G36" i="5"/>
  <c r="G300" i="3" s="1"/>
  <c r="G9" i="5"/>
  <c r="F12" i="5"/>
  <c r="G291" i="3" s="1"/>
  <c r="K9" i="5"/>
  <c r="L7" i="5"/>
  <c r="J7" i="5"/>
  <c r="F36" i="5"/>
  <c r="G297" i="3" s="1"/>
  <c r="L5" i="5"/>
  <c r="L8" i="5"/>
  <c r="J5" i="5"/>
  <c r="E7" i="5"/>
  <c r="G5" i="5"/>
  <c r="E4" i="5"/>
  <c r="G287" i="3" s="1"/>
  <c r="K6" i="5"/>
  <c r="J6" i="5"/>
  <c r="H8" i="5"/>
  <c r="G8" i="5"/>
  <c r="F10" i="5"/>
  <c r="G289" i="3" s="1"/>
  <c r="L9" i="5"/>
  <c r="G6" i="5"/>
  <c r="F6" i="5"/>
  <c r="M7" i="5"/>
  <c r="M8" i="5"/>
  <c r="I7" i="5"/>
  <c r="F7" i="5"/>
  <c r="K5" i="5"/>
  <c r="H5" i="5"/>
  <c r="B21" i="6"/>
  <c r="C21" i="6"/>
  <c r="D21" i="6"/>
  <c r="G371" i="3" s="1"/>
  <c r="B14" i="6"/>
  <c r="C14" i="6"/>
  <c r="D14" i="6"/>
  <c r="B4" i="6"/>
  <c r="G325" i="3" s="1"/>
  <c r="B6" i="6"/>
  <c r="G327" i="3" s="1"/>
  <c r="D6" i="6"/>
  <c r="G335" i="3" s="1"/>
  <c r="C6" i="6"/>
  <c r="G331" i="3" s="1"/>
  <c r="E4" i="6"/>
  <c r="A31" i="2"/>
  <c r="E19" i="6"/>
  <c r="E18" i="6"/>
  <c r="G372" i="3" s="1"/>
  <c r="D20" i="6"/>
  <c r="G370" i="3" s="1"/>
  <c r="D19" i="6"/>
  <c r="G369" i="3" s="1"/>
  <c r="D18" i="6"/>
  <c r="G368" i="3" s="1"/>
  <c r="C20" i="6"/>
  <c r="C19" i="6"/>
  <c r="C18" i="6"/>
  <c r="B20" i="6"/>
  <c r="B19" i="6"/>
  <c r="B18" i="6"/>
  <c r="A20" i="6"/>
  <c r="A19" i="6"/>
  <c r="A18" i="6"/>
  <c r="E11" i="6"/>
  <c r="G354" i="3" s="1"/>
  <c r="E12" i="6"/>
  <c r="D13" i="6"/>
  <c r="D12" i="6"/>
  <c r="D11" i="6"/>
  <c r="C13" i="6"/>
  <c r="C12" i="6"/>
  <c r="C11" i="6"/>
  <c r="B13" i="6"/>
  <c r="B11" i="6"/>
  <c r="G342" i="3" s="1"/>
  <c r="B12" i="6"/>
  <c r="A12" i="6"/>
  <c r="G340" i="3" s="1"/>
  <c r="A13" i="6"/>
  <c r="G341" i="3" s="1"/>
  <c r="A11" i="6"/>
  <c r="G339" i="3" s="1"/>
  <c r="E3" i="6"/>
  <c r="G336" i="3" s="1"/>
  <c r="D5" i="6"/>
  <c r="G334" i="3" s="1"/>
  <c r="D3" i="6"/>
  <c r="G332" i="3" s="1"/>
  <c r="C5" i="6"/>
  <c r="G330" i="3" s="1"/>
  <c r="C3" i="6"/>
  <c r="G328" i="3" s="1"/>
  <c r="D4" i="6"/>
  <c r="G333" i="3" s="1"/>
  <c r="C4" i="6"/>
  <c r="G329" i="3" s="1"/>
  <c r="B5" i="6"/>
  <c r="G326" i="3" s="1"/>
  <c r="B3" i="6"/>
  <c r="G324" i="3" s="1"/>
  <c r="A5" i="6"/>
  <c r="G323" i="3" s="1"/>
  <c r="A4" i="6"/>
  <c r="G322" i="3" s="1"/>
  <c r="A2" i="1"/>
  <c r="G2" i="3" s="1"/>
  <c r="A3" i="6"/>
  <c r="G321" i="3" s="1"/>
  <c r="Z16" i="1"/>
  <c r="G107" i="3" s="1"/>
  <c r="A8" i="1"/>
  <c r="G7" i="3" s="1"/>
  <c r="L16" i="1"/>
  <c r="L36" i="1" s="1"/>
  <c r="K17" i="1"/>
  <c r="G77" i="3" s="1"/>
  <c r="H7" i="2"/>
  <c r="W16" i="1"/>
  <c r="W36" i="1" s="1"/>
  <c r="Q16" i="1"/>
  <c r="Q36" i="1" s="1"/>
  <c r="A9" i="5"/>
  <c r="G223" i="3" s="1"/>
  <c r="K17" i="2"/>
  <c r="K37" i="2" s="1"/>
  <c r="A22" i="1"/>
  <c r="G19" i="3" s="1"/>
  <c r="A36" i="1"/>
  <c r="G32" i="3" s="1"/>
  <c r="N16" i="1"/>
  <c r="G83" i="3" s="1"/>
  <c r="A11" i="1"/>
  <c r="G10" i="3" s="1"/>
  <c r="E10" i="2"/>
  <c r="G37" i="1"/>
  <c r="G71" i="3" s="1"/>
  <c r="F11" i="1"/>
  <c r="G61" i="3" s="1"/>
  <c r="C27" i="1"/>
  <c r="G53" i="3" s="1"/>
  <c r="M17" i="1"/>
  <c r="G82" i="3" s="1"/>
  <c r="A30" i="2"/>
  <c r="G138" i="3" s="1"/>
  <c r="A4" i="1"/>
  <c r="G3" i="3" s="1"/>
  <c r="A29" i="1"/>
  <c r="AA17" i="1"/>
  <c r="AA37" i="1" s="1"/>
  <c r="A10" i="2"/>
  <c r="G120" i="3" s="1"/>
  <c r="C32" i="1"/>
  <c r="G56" i="3" s="1"/>
  <c r="K5" i="2"/>
  <c r="J5" i="2"/>
  <c r="A18" i="5"/>
  <c r="G230" i="3" s="1"/>
  <c r="A6" i="2"/>
  <c r="G116" i="3" s="1"/>
  <c r="A5" i="1"/>
  <c r="G4" i="3" s="1"/>
  <c r="C28" i="2"/>
  <c r="G166" i="3" s="1"/>
  <c r="R17" i="2"/>
  <c r="R37" i="2" s="1"/>
  <c r="I7" i="1"/>
  <c r="I8" i="2"/>
  <c r="R16" i="2"/>
  <c r="R36" i="2" s="1"/>
  <c r="A9" i="1"/>
  <c r="G8" i="3" s="1"/>
  <c r="B10" i="2"/>
  <c r="G156" i="3" s="1"/>
  <c r="A10" i="1"/>
  <c r="G9" i="3" s="1"/>
  <c r="C23" i="5"/>
  <c r="G270" i="3" s="1"/>
  <c r="G6" i="1"/>
  <c r="A6" i="1"/>
  <c r="G5" i="3" s="1"/>
  <c r="A20" i="1"/>
  <c r="G17" i="3" s="1"/>
  <c r="A7" i="1"/>
  <c r="G6" i="3" s="1"/>
  <c r="F6" i="1"/>
  <c r="L17" i="2"/>
  <c r="G200" i="3" s="1"/>
  <c r="C26" i="2"/>
  <c r="G164" i="3" s="1"/>
  <c r="A19" i="2"/>
  <c r="G127" i="3" s="1"/>
  <c r="A24" i="2"/>
  <c r="G132" i="3" s="1"/>
  <c r="I16" i="1"/>
  <c r="G72" i="3" s="1"/>
  <c r="J7" i="1"/>
  <c r="F36" i="2"/>
  <c r="G187" i="3" s="1"/>
  <c r="A27" i="5"/>
  <c r="G239" i="3" s="1"/>
  <c r="A7" i="5"/>
  <c r="G221" i="3" s="1"/>
  <c r="G37" i="2"/>
  <c r="G191" i="3" s="1"/>
  <c r="J6" i="2"/>
  <c r="A45" i="5"/>
  <c r="G256" i="3" s="1"/>
  <c r="H8" i="2"/>
  <c r="H9" i="1"/>
  <c r="A12" i="5"/>
  <c r="G226" i="3" s="1"/>
  <c r="A8" i="5"/>
  <c r="G222" i="3" s="1"/>
  <c r="A45" i="1"/>
  <c r="G40" i="3" s="1"/>
  <c r="C46" i="2"/>
  <c r="G175" i="3" s="1"/>
  <c r="K16" i="1"/>
  <c r="K36" i="1" s="1"/>
  <c r="G5" i="1"/>
  <c r="A7" i="2"/>
  <c r="G117" i="3" s="1"/>
  <c r="L5" i="2"/>
  <c r="C16" i="2"/>
  <c r="G160" i="3" s="1"/>
  <c r="J17" i="2"/>
  <c r="J37" i="2" s="1"/>
  <c r="C23" i="1"/>
  <c r="G49" i="3" s="1"/>
  <c r="A25" i="5"/>
  <c r="G237" i="3" s="1"/>
  <c r="J10" i="1"/>
  <c r="A37" i="2"/>
  <c r="G143" i="3" s="1"/>
  <c r="G6" i="2"/>
  <c r="A44" i="2"/>
  <c r="G147" i="3" s="1"/>
  <c r="A40" i="5"/>
  <c r="G251" i="3" s="1"/>
  <c r="C25" i="2"/>
  <c r="G163" i="3" s="1"/>
  <c r="A25" i="2"/>
  <c r="G133" i="3" s="1"/>
  <c r="A19" i="5"/>
  <c r="G231" i="3" s="1"/>
  <c r="G10" i="2"/>
  <c r="F8" i="1"/>
  <c r="C25" i="5"/>
  <c r="G272" i="3" s="1"/>
  <c r="A13" i="2"/>
  <c r="G123" i="3" s="1"/>
  <c r="D16" i="5"/>
  <c r="M16" i="1"/>
  <c r="G81" i="3" s="1"/>
  <c r="G9" i="2"/>
  <c r="F16" i="2"/>
  <c r="G185" i="3" s="1"/>
  <c r="E7" i="2"/>
  <c r="C16" i="1"/>
  <c r="G48" i="3" s="1"/>
  <c r="A28" i="5"/>
  <c r="G240" i="3" s="1"/>
  <c r="B16" i="1"/>
  <c r="G47" i="3" s="1"/>
  <c r="C10" i="1"/>
  <c r="J16" i="1"/>
  <c r="G74" i="3" s="1"/>
  <c r="C45" i="2"/>
  <c r="G174" i="3" s="1"/>
  <c r="H8" i="1"/>
  <c r="G16" i="2"/>
  <c r="G188" i="3" s="1"/>
  <c r="A19" i="1"/>
  <c r="G16" i="3" s="1"/>
  <c r="C16" i="5"/>
  <c r="G269" i="3" s="1"/>
  <c r="J7" i="2"/>
  <c r="A27" i="2"/>
  <c r="G135" i="3" s="1"/>
  <c r="A28" i="1"/>
  <c r="G25" i="3" s="1"/>
  <c r="A23" i="1"/>
  <c r="G20" i="3" s="1"/>
  <c r="A16" i="1"/>
  <c r="G14" i="3" s="1"/>
  <c r="A14" i="2"/>
  <c r="G124" i="3" s="1"/>
  <c r="A27" i="1"/>
  <c r="G24" i="3" s="1"/>
  <c r="G46" i="3"/>
  <c r="N16" i="2"/>
  <c r="G203" i="3" s="1"/>
  <c r="A20" i="2"/>
  <c r="G128" i="3" s="1"/>
  <c r="B9" i="1"/>
  <c r="G43" i="3" s="1"/>
  <c r="F6" i="2"/>
  <c r="H5" i="2"/>
  <c r="O17" i="2"/>
  <c r="G206" i="3" s="1"/>
  <c r="I8" i="1"/>
  <c r="C9" i="1"/>
  <c r="A48" i="2"/>
  <c r="G149" i="3" s="1"/>
  <c r="A32" i="5"/>
  <c r="G244" i="3" s="1"/>
  <c r="A50" i="2"/>
  <c r="G151" i="3" s="1"/>
  <c r="A9" i="2"/>
  <c r="G119" i="3" s="1"/>
  <c r="K7" i="2"/>
  <c r="A39" i="2"/>
  <c r="G144" i="3" s="1"/>
  <c r="L17" i="1"/>
  <c r="G80" i="3" s="1"/>
  <c r="Y17" i="1"/>
  <c r="G106" i="3" s="1"/>
  <c r="T17" i="2"/>
  <c r="G216" i="3" s="1"/>
  <c r="G16" i="1"/>
  <c r="G68" i="3" s="1"/>
  <c r="G7" i="2"/>
  <c r="K7" i="1"/>
  <c r="A21" i="2"/>
  <c r="G129" i="3" s="1"/>
  <c r="C26" i="1"/>
  <c r="G52" i="3" s="1"/>
  <c r="J9" i="2"/>
  <c r="A33" i="2"/>
  <c r="G141" i="3" s="1"/>
  <c r="C9" i="2"/>
  <c r="A29" i="5"/>
  <c r="G241" i="3" s="1"/>
  <c r="A51" i="2"/>
  <c r="G152" i="3" s="1"/>
  <c r="C26" i="5"/>
  <c r="G273" i="3" s="1"/>
  <c r="C49" i="5"/>
  <c r="G283" i="3" s="1"/>
  <c r="R17" i="1"/>
  <c r="G92" i="3" s="1"/>
  <c r="B9" i="2"/>
  <c r="G155" i="3" s="1"/>
  <c r="J6" i="1"/>
  <c r="B16" i="2"/>
  <c r="G159" i="3" s="1"/>
  <c r="T16" i="2"/>
  <c r="T36" i="2" s="1"/>
  <c r="B10" i="1"/>
  <c r="G44" i="3" s="1"/>
  <c r="A49" i="5"/>
  <c r="G260" i="3" s="1"/>
  <c r="A12" i="1"/>
  <c r="G11" i="3" s="1"/>
  <c r="F13" i="2"/>
  <c r="G183" i="3" s="1"/>
  <c r="U17" i="1"/>
  <c r="G98" i="3" s="1"/>
  <c r="A13" i="1"/>
  <c r="G12" i="3" s="1"/>
  <c r="C36" i="5"/>
  <c r="G277" i="3" s="1"/>
  <c r="A17" i="1"/>
  <c r="G15" i="3" s="1"/>
  <c r="F11" i="2"/>
  <c r="G181" i="3" s="1"/>
  <c r="E8" i="2"/>
  <c r="A47" i="1"/>
  <c r="G41" i="3" s="1"/>
  <c r="E5" i="1"/>
  <c r="G60" i="3" s="1"/>
  <c r="A30" i="1"/>
  <c r="G27" i="3" s="1"/>
  <c r="J10" i="2"/>
  <c r="S16" i="2"/>
  <c r="S36" i="2" s="1"/>
  <c r="A43" i="2"/>
  <c r="G146" i="3" s="1"/>
  <c r="B10" i="5"/>
  <c r="G265" i="3" s="1"/>
  <c r="A12" i="2"/>
  <c r="G122" i="3" s="1"/>
  <c r="A40" i="1"/>
  <c r="G35" i="3" s="1"/>
  <c r="K8" i="1"/>
  <c r="C46" i="5"/>
  <c r="G280" i="3" s="1"/>
  <c r="C49" i="2"/>
  <c r="G176" i="3" s="1"/>
  <c r="A26" i="1"/>
  <c r="G23" i="3" s="1"/>
  <c r="A41" i="1"/>
  <c r="G36" i="3" s="1"/>
  <c r="AB16" i="1"/>
  <c r="G111" i="3" s="1"/>
  <c r="I16" i="2"/>
  <c r="G192" i="3" s="1"/>
  <c r="J9" i="1"/>
  <c r="A22" i="2"/>
  <c r="G130" i="3" s="1"/>
  <c r="A10" i="5"/>
  <c r="G224" i="3" s="1"/>
  <c r="A14" i="5"/>
  <c r="G228" i="3" s="1"/>
  <c r="B6" i="2"/>
  <c r="G154" i="3" s="1"/>
  <c r="A32" i="2"/>
  <c r="G140" i="3" s="1"/>
  <c r="I10" i="1"/>
  <c r="F17" i="2"/>
  <c r="G186" i="3" s="1"/>
  <c r="A4" i="5"/>
  <c r="G218" i="3" s="1"/>
  <c r="F7" i="2"/>
  <c r="E5" i="2"/>
  <c r="G180" i="3" s="1"/>
  <c r="A13" i="5"/>
  <c r="G227" i="3" s="1"/>
  <c r="A53" i="2"/>
  <c r="G153" i="3" s="1"/>
  <c r="A5" i="5"/>
  <c r="G219" i="3" s="1"/>
  <c r="C48" i="5"/>
  <c r="G282" i="3" s="1"/>
  <c r="A5" i="2"/>
  <c r="G115" i="3" s="1"/>
  <c r="A6" i="5"/>
  <c r="G220" i="3" s="1"/>
  <c r="C24" i="2"/>
  <c r="G162" i="3" s="1"/>
  <c r="C24" i="1"/>
  <c r="G50" i="3" s="1"/>
  <c r="C27" i="2"/>
  <c r="G165" i="3" s="1"/>
  <c r="C40" i="2"/>
  <c r="G171" i="3" s="1"/>
  <c r="A23" i="5"/>
  <c r="G235" i="3" s="1"/>
  <c r="A4" i="2"/>
  <c r="G114" i="3" s="1"/>
  <c r="A39" i="1"/>
  <c r="G34" i="3" s="1"/>
  <c r="A30" i="5"/>
  <c r="G242" i="3" s="1"/>
  <c r="Q17" i="2"/>
  <c r="Q37" i="2" s="1"/>
  <c r="Q16" i="2"/>
  <c r="Q36" i="2" s="1"/>
  <c r="O16" i="2"/>
  <c r="G205" i="3" s="1"/>
  <c r="A49" i="2"/>
  <c r="G150" i="3" s="1"/>
  <c r="A20" i="5"/>
  <c r="G232" i="3" s="1"/>
  <c r="F36" i="1"/>
  <c r="G67" i="3" s="1"/>
  <c r="X17" i="1"/>
  <c r="X37" i="1" s="1"/>
  <c r="L7" i="2"/>
  <c r="P17" i="2"/>
  <c r="G208" i="3" s="1"/>
  <c r="N17" i="2"/>
  <c r="N37" i="2" s="1"/>
  <c r="F5" i="1"/>
  <c r="A33" i="5"/>
  <c r="G245" i="3" s="1"/>
  <c r="F9" i="2"/>
  <c r="A8" i="2"/>
  <c r="G118" i="3" s="1"/>
  <c r="A48" i="5"/>
  <c r="G259" i="3" s="1"/>
  <c r="C28" i="1"/>
  <c r="G54" i="3" s="1"/>
  <c r="C29" i="1"/>
  <c r="G55" i="3" s="1"/>
  <c r="Y16" i="1"/>
  <c r="G105" i="3" s="1"/>
  <c r="K16" i="2"/>
  <c r="G196" i="3" s="1"/>
  <c r="O16" i="1"/>
  <c r="O36" i="1" s="1"/>
  <c r="A22" i="5"/>
  <c r="G234" i="3" s="1"/>
  <c r="F13" i="1"/>
  <c r="G63" i="3" s="1"/>
  <c r="J16" i="2"/>
  <c r="J36" i="2" s="1"/>
  <c r="C37" i="5"/>
  <c r="G278" i="3" s="1"/>
  <c r="F16" i="1"/>
  <c r="G65" i="3" s="1"/>
  <c r="L6" i="2"/>
  <c r="J5" i="1"/>
  <c r="A38" i="5"/>
  <c r="G249" i="3" s="1"/>
  <c r="L10" i="2"/>
  <c r="F10" i="2"/>
  <c r="A29" i="2"/>
  <c r="G137" i="3" s="1"/>
  <c r="E8" i="1"/>
  <c r="D16" i="1"/>
  <c r="G57" i="3" s="1"/>
  <c r="K5" i="1"/>
  <c r="A34" i="1"/>
  <c r="G31" i="3" s="1"/>
  <c r="A41" i="5"/>
  <c r="G252" i="3" s="1"/>
  <c r="V17" i="1"/>
  <c r="G100" i="3" s="1"/>
  <c r="H5" i="1"/>
  <c r="A50" i="5"/>
  <c r="G261" i="3" s="1"/>
  <c r="L15" i="1"/>
  <c r="G78" i="3" s="1"/>
  <c r="F8" i="2"/>
  <c r="H9" i="2"/>
  <c r="A37" i="5"/>
  <c r="G248" i="3" s="1"/>
  <c r="S17" i="1"/>
  <c r="S37" i="1" s="1"/>
  <c r="A2" i="5"/>
  <c r="G217" i="3" s="1"/>
  <c r="B6" i="1"/>
  <c r="G42" i="3" s="1"/>
  <c r="C12" i="2"/>
  <c r="F12" i="1"/>
  <c r="G62" i="3" s="1"/>
  <c r="A14" i="1"/>
  <c r="G13" i="3" s="1"/>
  <c r="S16" i="1"/>
  <c r="S36" i="1" s="1"/>
  <c r="A28" i="2"/>
  <c r="G136" i="3" s="1"/>
  <c r="C39" i="2"/>
  <c r="G170" i="3" s="1"/>
  <c r="A34" i="5"/>
  <c r="G246" i="3" s="1"/>
  <c r="T16" i="1"/>
  <c r="G95" i="3" s="1"/>
  <c r="A23" i="2"/>
  <c r="G131" i="3" s="1"/>
  <c r="J8" i="2"/>
  <c r="C29" i="2"/>
  <c r="G167" i="3" s="1"/>
  <c r="A46" i="5"/>
  <c r="G257" i="3" s="1"/>
  <c r="G7" i="1"/>
  <c r="I9" i="1"/>
  <c r="A34" i="2"/>
  <c r="G142" i="3" s="1"/>
  <c r="F17" i="1"/>
  <c r="G66" i="3" s="1"/>
  <c r="A24" i="5"/>
  <c r="G236" i="3" s="1"/>
  <c r="A25" i="1"/>
  <c r="G22" i="3" s="1"/>
  <c r="R16" i="1"/>
  <c r="R36" i="1" s="1"/>
  <c r="A39" i="5"/>
  <c r="G250" i="3" s="1"/>
  <c r="D36" i="1"/>
  <c r="G58" i="3" s="1"/>
  <c r="J17" i="1"/>
  <c r="J37" i="1" s="1"/>
  <c r="C25" i="1"/>
  <c r="G51" i="3" s="1"/>
  <c r="G36" i="2"/>
  <c r="G190" i="3" s="1"/>
  <c r="A43" i="1"/>
  <c r="G38" i="3" s="1"/>
  <c r="A21" i="5"/>
  <c r="G233" i="3" s="1"/>
  <c r="T17" i="1"/>
  <c r="G96" i="3" s="1"/>
  <c r="K8" i="2"/>
  <c r="I17" i="1"/>
  <c r="G73" i="3" s="1"/>
  <c r="A43" i="5"/>
  <c r="G254" i="3" s="1"/>
  <c r="U16" i="1"/>
  <c r="U36" i="1" s="1"/>
  <c r="A11" i="2"/>
  <c r="G121" i="3" s="1"/>
  <c r="D37" i="2"/>
  <c r="G178" i="3" s="1"/>
  <c r="N17" i="1"/>
  <c r="G84" i="3" s="1"/>
  <c r="A16" i="2"/>
  <c r="G125" i="3" s="1"/>
  <c r="M17" i="2"/>
  <c r="M37" i="2" s="1"/>
  <c r="C28" i="5"/>
  <c r="G275" i="3" s="1"/>
  <c r="K6" i="1"/>
  <c r="I10" i="2"/>
  <c r="C32" i="2"/>
  <c r="G168" i="3" s="1"/>
  <c r="A31" i="5"/>
  <c r="G243" i="3" s="1"/>
  <c r="A33" i="1"/>
  <c r="G30" i="3" s="1"/>
  <c r="K10" i="2"/>
  <c r="G17" i="2"/>
  <c r="G189" i="3" s="1"/>
  <c r="E4" i="2"/>
  <c r="G179" i="3" s="1"/>
  <c r="B16" i="5"/>
  <c r="G268" i="3" s="1"/>
  <c r="M16" i="2"/>
  <c r="G201" i="3" s="1"/>
  <c r="A42" i="2"/>
  <c r="G145" i="3" s="1"/>
  <c r="G10" i="1"/>
  <c r="Z17" i="1"/>
  <c r="G108" i="3" s="1"/>
  <c r="L9" i="2"/>
  <c r="A42" i="5"/>
  <c r="G253" i="3" s="1"/>
  <c r="P17" i="1"/>
  <c r="G88" i="3" s="1"/>
  <c r="L16" i="2"/>
  <c r="G199" i="3" s="1"/>
  <c r="I6" i="2"/>
  <c r="A32" i="1"/>
  <c r="G29" i="3" s="1"/>
  <c r="C10" i="2"/>
  <c r="J8" i="1"/>
  <c r="G9" i="1"/>
  <c r="L15" i="2"/>
  <c r="G198" i="3" s="1"/>
  <c r="G8" i="2"/>
  <c r="E9" i="1"/>
  <c r="A36" i="5"/>
  <c r="G247" i="3" s="1"/>
  <c r="K10" i="1"/>
  <c r="G36" i="1"/>
  <c r="G70" i="3" s="1"/>
  <c r="L8" i="2"/>
  <c r="G8" i="1"/>
  <c r="Q17" i="1"/>
  <c r="G90" i="3" s="1"/>
  <c r="A47" i="2"/>
  <c r="G148" i="3" s="1"/>
  <c r="D16" i="2"/>
  <c r="G177" i="3" s="1"/>
  <c r="C50" i="5"/>
  <c r="G284" i="3" s="1"/>
  <c r="A2" i="2"/>
  <c r="G113" i="3" s="1"/>
  <c r="I9" i="2"/>
  <c r="O17" i="1"/>
  <c r="G86" i="3" s="1"/>
  <c r="A47" i="5"/>
  <c r="G258" i="3" s="1"/>
  <c r="AA16" i="1"/>
  <c r="G109" i="3" s="1"/>
  <c r="A42" i="1"/>
  <c r="G37" i="3" s="1"/>
  <c r="AB17" i="1"/>
  <c r="AB37" i="1" s="1"/>
  <c r="A26" i="2"/>
  <c r="G134" i="3" s="1"/>
  <c r="A44" i="1"/>
  <c r="G39" i="3" s="1"/>
  <c r="G17" i="1"/>
  <c r="G69" i="3" s="1"/>
  <c r="C45" i="5"/>
  <c r="G279" i="3" s="1"/>
  <c r="A24" i="1"/>
  <c r="G21" i="3" s="1"/>
  <c r="A17" i="2"/>
  <c r="G126" i="3" s="1"/>
  <c r="F15" i="1"/>
  <c r="G64" i="3" s="1"/>
  <c r="E6" i="2"/>
  <c r="C27" i="5"/>
  <c r="G274" i="3" s="1"/>
  <c r="P16" i="2"/>
  <c r="P36" i="2" s="1"/>
  <c r="H10" i="2"/>
  <c r="V16" i="1"/>
  <c r="G99" i="3" s="1"/>
  <c r="E6" i="1"/>
  <c r="F7" i="1"/>
  <c r="C24" i="5"/>
  <c r="G271" i="3" s="1"/>
  <c r="P16" i="1"/>
  <c r="G87" i="3" s="1"/>
  <c r="C29" i="5"/>
  <c r="G276" i="3" s="1"/>
  <c r="E10" i="1"/>
  <c r="W17" i="1"/>
  <c r="G102" i="3" s="1"/>
  <c r="F5" i="2"/>
  <c r="F9" i="1"/>
  <c r="G5" i="2"/>
  <c r="A52" i="5"/>
  <c r="G262" i="3" s="1"/>
  <c r="A31" i="1"/>
  <c r="G28" i="3" s="1"/>
  <c r="X16" i="1"/>
  <c r="X36" i="1" s="1"/>
  <c r="E4" i="1"/>
  <c r="G59" i="3" s="1"/>
  <c r="A21" i="1"/>
  <c r="G18" i="3" s="1"/>
  <c r="B11" i="1"/>
  <c r="G45" i="3" s="1"/>
  <c r="B11" i="5"/>
  <c r="G266" i="3" s="1"/>
  <c r="C44" i="2"/>
  <c r="G173" i="3" s="1"/>
  <c r="A16" i="5"/>
  <c r="G229" i="3" s="1"/>
  <c r="F10" i="1"/>
  <c r="F12" i="2"/>
  <c r="G182" i="3" s="1"/>
  <c r="C11" i="1"/>
  <c r="A11" i="5"/>
  <c r="G225" i="3" s="1"/>
  <c r="B12" i="5"/>
  <c r="G267" i="3" s="1"/>
  <c r="D36" i="5"/>
  <c r="C41" i="2"/>
  <c r="G172" i="3" s="1"/>
  <c r="K6" i="2"/>
  <c r="G38" i="1"/>
  <c r="E7" i="1"/>
  <c r="C47" i="5"/>
  <c r="G281" i="3" s="1"/>
  <c r="C11" i="2"/>
  <c r="H6" i="2"/>
  <c r="A44" i="5"/>
  <c r="G255" i="3" s="1"/>
  <c r="H6" i="1"/>
  <c r="I7" i="2"/>
  <c r="H10" i="1"/>
  <c r="C37" i="2"/>
  <c r="G169" i="3" s="1"/>
  <c r="A26" i="5"/>
  <c r="G238" i="3" s="1"/>
  <c r="B11" i="2"/>
  <c r="G157" i="3" s="1"/>
  <c r="I17" i="2"/>
  <c r="G193" i="3" s="1"/>
  <c r="I5" i="2"/>
  <c r="H7" i="1"/>
  <c r="E9" i="2"/>
  <c r="I5" i="1"/>
  <c r="K9" i="1"/>
  <c r="C23" i="2"/>
  <c r="G161" i="3" s="1"/>
  <c r="B9" i="5"/>
  <c r="G264" i="3" s="1"/>
  <c r="S17" i="2"/>
  <c r="S37" i="2" s="1"/>
  <c r="I6" i="1"/>
  <c r="K9" i="2"/>
  <c r="B12" i="2"/>
  <c r="G158" i="3" s="1"/>
  <c r="C12" i="1"/>
  <c r="B6" i="5"/>
  <c r="G263" i="3" s="1"/>
  <c r="G373" i="3" l="1"/>
  <c r="G355" i="3"/>
  <c r="G337" i="3"/>
  <c r="K36" i="5"/>
  <c r="G313" i="3" s="1"/>
  <c r="G311" i="3"/>
  <c r="J36" i="5"/>
  <c r="G308" i="3" s="1"/>
  <c r="G306" i="3"/>
  <c r="G302" i="3"/>
  <c r="K35" i="5"/>
  <c r="G310" i="3"/>
  <c r="J35" i="5"/>
  <c r="G305" i="3"/>
  <c r="G301" i="3"/>
  <c r="I35" i="5"/>
  <c r="G286" i="3"/>
  <c r="G285" i="3"/>
  <c r="G139" i="3"/>
  <c r="Z36" i="1"/>
  <c r="G26" i="3"/>
  <c r="N36" i="1"/>
  <c r="I36" i="1"/>
  <c r="O37" i="2"/>
  <c r="L37" i="2"/>
  <c r="G195" i="3"/>
  <c r="Y36" i="1"/>
  <c r="U37" i="1"/>
  <c r="G210" i="3"/>
  <c r="G75" i="3"/>
  <c r="G89" i="3"/>
  <c r="G79" i="3"/>
  <c r="G110" i="3"/>
  <c r="M37" i="1"/>
  <c r="Y37" i="1"/>
  <c r="G212" i="3"/>
  <c r="L37" i="1"/>
  <c r="G197" i="3"/>
  <c r="N36" i="2"/>
  <c r="G101" i="3"/>
  <c r="P37" i="2"/>
  <c r="R37" i="1"/>
  <c r="V37" i="1"/>
  <c r="K37" i="1"/>
  <c r="G211" i="3"/>
  <c r="J36" i="1"/>
  <c r="M36" i="1"/>
  <c r="I37" i="1"/>
  <c r="N37" i="1"/>
  <c r="G85" i="3"/>
  <c r="G213" i="3"/>
  <c r="T37" i="2"/>
  <c r="G76" i="3"/>
  <c r="K36" i="2"/>
  <c r="AB36" i="1"/>
  <c r="G194" i="3"/>
  <c r="O36" i="2"/>
  <c r="G104" i="3"/>
  <c r="O37" i="1"/>
  <c r="G93" i="3"/>
  <c r="G215" i="3"/>
  <c r="G204" i="3"/>
  <c r="AA36" i="1"/>
  <c r="G112" i="3"/>
  <c r="Z37" i="1"/>
  <c r="G207" i="3"/>
  <c r="G94" i="3"/>
  <c r="G202" i="3"/>
  <c r="M36" i="2"/>
  <c r="I37" i="2"/>
  <c r="T37" i="1"/>
  <c r="G91" i="3"/>
  <c r="G97" i="3"/>
  <c r="G103" i="3"/>
  <c r="P37" i="1"/>
  <c r="L36" i="2"/>
  <c r="I36" i="2"/>
  <c r="Q37" i="1"/>
  <c r="W37" i="1"/>
  <c r="P36" i="1"/>
  <c r="V36" i="1"/>
  <c r="T36" i="1"/>
  <c r="G209" i="3"/>
  <c r="G214" i="3"/>
  <c r="G366" i="3" l="1"/>
  <c r="G361" i="3"/>
  <c r="G352" i="3"/>
  <c r="G351" i="3"/>
  <c r="G350" i="3"/>
  <c r="G362" i="3"/>
  <c r="G358" i="3"/>
  <c r="G353" i="3"/>
  <c r="G348" i="3"/>
  <c r="G347" i="3"/>
  <c r="G346" i="3"/>
  <c r="G349" i="3"/>
  <c r="G344" i="3"/>
  <c r="G343" i="3"/>
  <c r="G365" i="3"/>
  <c r="G345" i="3"/>
  <c r="G367" i="3" l="1"/>
  <c r="G364" i="3"/>
  <c r="G363" i="3"/>
  <c r="G360" i="3"/>
  <c r="G359" i="3"/>
  <c r="G357" i="3"/>
</calcChain>
</file>

<file path=xl/sharedStrings.xml><?xml version="1.0" encoding="utf-8"?>
<sst xmlns="http://schemas.openxmlformats.org/spreadsheetml/2006/main" count="1325" uniqueCount="652">
  <si>
    <t>04a_Korr_Akut</t>
  </si>
  <si>
    <t>(+)</t>
  </si>
  <si>
    <t>(-)</t>
  </si>
  <si>
    <t>-</t>
  </si>
  <si>
    <t>04b_Korr_Psych</t>
  </si>
  <si>
    <t>Adresse</t>
  </si>
  <si>
    <t>Tabellenblatt</t>
  </si>
  <si>
    <t>Zelle</t>
  </si>
  <si>
    <t>Text D</t>
  </si>
  <si>
    <t>Text F</t>
  </si>
  <si>
    <t>Text I</t>
  </si>
  <si>
    <t>Zellenbezug (absolut)</t>
  </si>
  <si>
    <t>Name Leistungserbringer (juristische Einheit)</t>
  </si>
  <si>
    <t>Nom du fournisseur des prestations (unité juridique)</t>
  </si>
  <si>
    <t>UID (CHE-xxx.xxx.xxx)</t>
  </si>
  <si>
    <t>IDE (CHE-xxx.xxx.xxx)</t>
  </si>
  <si>
    <t>Mehrere Standorte: ja/nein?</t>
  </si>
  <si>
    <t>Établissement multisite : oui/non?</t>
  </si>
  <si>
    <t>Datenjahr</t>
  </si>
  <si>
    <t>Année (données)</t>
  </si>
  <si>
    <t>Version ITAR_K</t>
  </si>
  <si>
    <t>Version SwissDRG</t>
  </si>
  <si>
    <t>Version TARPSY-Grouper</t>
  </si>
  <si>
    <t>Version grouper TARPSY</t>
  </si>
  <si>
    <t>Prüfung durch Kanton am [TT.MM.JJJJ]</t>
  </si>
  <si>
    <t>Données plausibilisées par le canton le [jj.mm.aaaa]</t>
  </si>
  <si>
    <t>Kontaktperson Kanton (E-Mail)</t>
  </si>
  <si>
    <t>Personne de contact (canton) (e-mail)</t>
  </si>
  <si>
    <t>[bitte wählen]</t>
  </si>
  <si>
    <t>[veuillez choisir]</t>
  </si>
  <si>
    <t>BUR-Nummer (wenn 1 Standort)</t>
  </si>
  <si>
    <t>Numéro REE (s’il n’y a qu’un seul site)</t>
  </si>
  <si>
    <t>Differenz</t>
  </si>
  <si>
    <t>Différence</t>
  </si>
  <si>
    <t>Indications</t>
  </si>
  <si>
    <t>04a_Akutsomatik: Herleitung der schweregradbereinigten Fallkosten</t>
  </si>
  <si>
    <t>Vorgehen zur Herleitung der schweregradbereinigten Fallkosten</t>
  </si>
  <si>
    <t>Procédure pour la détermination des coûts par cas ajustés selon le degré de gravité</t>
  </si>
  <si>
    <t>Wichtiger Hinweis: Pflichtfelder sind rot umrandet</t>
  </si>
  <si>
    <t>Important : Les champs à remplir obligatoirement sont encadrés en rouge</t>
  </si>
  <si>
    <t xml:space="preserve">Total Kosten gemäss BEBU in CHF gemäss Kostenausweis ITAR_K </t>
  </si>
  <si>
    <t>Total coûts comptabilité analytique en CHF selon ITAR_K</t>
  </si>
  <si>
    <t xml:space="preserve">./. ANK nach REKOLE  gemäss Kostenausweis ITAR_K  </t>
  </si>
  <si>
    <t xml:space="preserve">./. CUI selon REKOLE  (selon ITAR_K)   </t>
  </si>
  <si>
    <t>+ ANK nach VKL gemäss Kostenausweis ITAR_K</t>
  </si>
  <si>
    <t xml:space="preserve">+ CUI selon OCP (selon ITAR_K) </t>
  </si>
  <si>
    <t xml:space="preserve">Total Kosten gemäss BEBU  (inkl. ANK nach VKL) </t>
  </si>
  <si>
    <t xml:space="preserve"> Total coûts comptabilité analytique (y c. CUI selon OCP) </t>
  </si>
  <si>
    <t>./. Kosten, die fälschlicherweise auf den baseraterelevanten Kostenträgern geführt werden</t>
  </si>
  <si>
    <t>./. Coûts qui figurent à tort dans les unités finales d’imputation à prendre en compte pour le prix de base</t>
  </si>
  <si>
    <t xml:space="preserve">./. Kosten für direkt an Patienten verrechnete Leistungen (Kontengr. 65) </t>
  </si>
  <si>
    <t xml:space="preserve">./. Coûts pour prestations directement facturées au patient (groupe de comptes 65) </t>
  </si>
  <si>
    <t xml:space="preserve"> + Erlöse Kontengruppe 66</t>
  </si>
  <si>
    <t xml:space="preserve"> + Produits du groupe de comptes 66 </t>
  </si>
  <si>
    <t>./. Kosten für zusätzlich vergütete Leistungen (z.B. unbewertete DRG und bewertete und unbewertete Zusatzentgelte SwissDRG (Dialyse, Kunstherzen), andere Sonderentgelte)</t>
  </si>
  <si>
    <t>./. Coûts pour les prestations remboursées en plus (p. ex. DRG non évalués et rémunérations supplémentaires SwissDRG évaluées et non évaluées (dialyse, cœur artificiel), autres rémunérations spéciales)</t>
  </si>
  <si>
    <t xml:space="preserve">./. Kosten für Arzthonorare für zusätzliche Leistungen bei zusatzversicherten Patienten  </t>
  </si>
  <si>
    <t xml:space="preserve">./. Coûts pour les honoraires des médecins pour les prestations complémentaires aux assurés en complémentaire   </t>
  </si>
  <si>
    <t>./.  Mehrkosten bei Leistungen für zusatzversicherte Patienten</t>
  </si>
  <si>
    <t xml:space="preserve">./.  Surcoûts pour les prestations aux assurés en complémentaire </t>
  </si>
  <si>
    <t>./. Zinsaufwand effektiv (46)</t>
  </si>
  <si>
    <t>./. Charges d’intérêts effectives (46)</t>
  </si>
  <si>
    <t xml:space="preserve">Total Kosten gemäss BEBU bereinigt vor Aufrechnung kalkulatorische Zinsen </t>
  </si>
  <si>
    <t xml:space="preserve">Total coûts selon comptabilité analytique ajustés avant  prise en compte des intérêts calculatoires </t>
  </si>
  <si>
    <t>+ Verzinsung Umlaufvermögen (kalkulatorisch)</t>
  </si>
  <si>
    <t>+ Intérêt actifs circulants (calculatoire)</t>
  </si>
  <si>
    <t xml:space="preserve">Benchmarkrelevante Kosten stationärer Bereich </t>
  </si>
  <si>
    <t>Coûts pertinents pour le benchmark, domaine stationnaire</t>
  </si>
  <si>
    <t>Case Mix stationäre Fälle (DRG-Bereich: nur bewertete Fälle)</t>
  </si>
  <si>
    <t xml:space="preserve">Zusätzliche standardisierte Informationen </t>
  </si>
  <si>
    <t>Informations complémentaires standardisées</t>
  </si>
  <si>
    <t xml:space="preserve">Anzahl Pflegetage </t>
  </si>
  <si>
    <t>Nombre de jours de soins</t>
  </si>
  <si>
    <t>Anzahl stationäre Fälle</t>
  </si>
  <si>
    <t>Nombre de cas stationnaires</t>
  </si>
  <si>
    <t xml:space="preserve">    davon bewertete Fälle</t>
  </si>
  <si>
    <t xml:space="preserve">     dont cas évalués</t>
  </si>
  <si>
    <t xml:space="preserve">    davon bewertete Fälle Halbprivatpatienten</t>
  </si>
  <si>
    <t xml:space="preserve">     dont cas évalués patients en semi-privé</t>
  </si>
  <si>
    <t xml:space="preserve">    davon bewertete Fälle Privatpatienten</t>
  </si>
  <si>
    <t xml:space="preserve">     dont cas évalués patients en privé</t>
  </si>
  <si>
    <t xml:space="preserve">Case Mix Index (CMI) </t>
  </si>
  <si>
    <t>Case mix index (CMI)</t>
  </si>
  <si>
    <t xml:space="preserve">Anlagenutzungskosten ANK nach VKL </t>
  </si>
  <si>
    <t>Coûts d’utilisation des immobilisations (CUI) selon OCP</t>
  </si>
  <si>
    <t xml:space="preserve">ANK in % der benchmarkrelevanten Kosten gemäss Zeile 32 dieser Tabelle </t>
  </si>
  <si>
    <t>CUI en % des coûts pertinents pour le benchmark selon ligne 32 de ce tableau</t>
  </si>
  <si>
    <t xml:space="preserve">Zusätzliche Informationen </t>
  </si>
  <si>
    <t>Informations complémentaires</t>
  </si>
  <si>
    <t>Zeile
ITAR_K</t>
  </si>
  <si>
    <t>Ligne
ITAR_K</t>
  </si>
  <si>
    <t xml:space="preserve">Hinweise </t>
  </si>
  <si>
    <t>z. B. Forschung und universitäre Lehre oder weitere GWL</t>
  </si>
  <si>
    <t>p. ex. recherche et enseignement universitaire ou autres PIG</t>
  </si>
  <si>
    <t xml:space="preserve">Korrektur, falls Kosten nicht plausibel sind. Falls das Spital die effektive Gewinnmarge belegen kann, sind die Kosten exkl. Marge abzuziehen. Wenn Kosten = Ertrag aus Kontengruppe 65 → Abzug Ertrag zu 100 %   </t>
  </si>
  <si>
    <t xml:space="preserve">Correction si coûts non plausibles. Si l’hôpital peut démontrer la marge bénéficiare effective, les coûts à l'exception de la marge doivent être déduits. Si coûts = revenu du groupe de comptes  65 → déduction revenu à 100 %.   </t>
  </si>
  <si>
    <t xml:space="preserve">Erlöse gelten nicht als Kostenminderung. Aufrechnung nur, falls Erlöse aus Kontengruppe 66 in der Kostenstellenrechnung tatsächlich kostenmindernd verbucht wurden. </t>
  </si>
  <si>
    <t>Produits pas considérés comme réduction des coûts. Prise en compte seulement si produits du groupe de comptes 66 ont effectivement été comptabilisés en diminition des coûts dans le calcul des coûts par centre de charges</t>
  </si>
  <si>
    <t>Gemäss Empfehlungen der GDK: Normabzug CHF 800.- / CHF 1000.- je Fall halbprivat / privat «KVG ZV». Betrifft nicht nur die Hotelleriemehrkosten, sondern auch allfällige Mehrkosten in Behandlung und Pflege.</t>
  </si>
  <si>
    <t>Selon les recommandations de la CDS : déduction normative de CHF 800.- / 1000.- par cas semi-privé / privé « LAMal ass. compl. » ou déduction proportionnelle sur l'ensemble des coûts « LAMal ass. compl. » déjà corrigés par le canton y c. CUI selon l’OCP. Concerne non seulement les surcoûts d’hôtellerie mais également les éventuels surcoûts traitement et soins.</t>
  </si>
  <si>
    <t>Falls Abweichung (Zelle G32) &gt; CHF 10’000 oder &lt; CHF -10’000, bitte im Kommentarfeld erklären</t>
  </si>
  <si>
    <t>Si différence (cellule G32) &gt; CHF 10’000 ou &lt; CHF -10’000, veuillez donner des précisions</t>
  </si>
  <si>
    <t xml:space="preserve">Kommentare Kanton zu den
vorgenommenen Korrekturen </t>
  </si>
  <si>
    <t xml:space="preserve">Commentaires canton sur les
corrections apportées  </t>
  </si>
  <si>
    <t>Kommentare Kanton</t>
  </si>
  <si>
    <t>Commentaires canton</t>
  </si>
  <si>
    <t>Hilfstabelle für den standortbezogenen Ausweis der Fallkosten in der Akutsomatik</t>
  </si>
  <si>
    <t>1 STANDORT mit Leistungsauftrag in der stationären Akutsomatik (Definition s. GDK-Empfehlungen zur Spitalplanung vom 25. Mai 2018, S. 4):
Erbringt der Leistungserbringer (juristische Einheit) alle stationären akutsomatischen Leistungen an einem einzigen Standort, so füllt der Kanton die blaue Spalte "Total (juristische Einheit)" aus, die restlichen Spalten bleiben leer.
2 ODER MEHR STANDORTE:
Bei Mehrstandortspitälern kann der Kanton auf allfällige eigene Erhebungen standortbezogener Informationen zurückgreifen und gestützt darauf die Spalten für die einzelnen stationären Standorte selber ausfüllen. Liegen die erforderlichen Informationen auf Ebene Standort nicht vor, so leitet der Kanton das Formular dem Leistungserbringer weiter. Dieser verteilt die Werte aus ITAR_K auf die einzelnen stationären Standorte. Der Kanton füllt anschliessend die blaue Spalte aus (sofern nicht vom Leistungserbringer bereits erfolgt) und verteilt allfällige Differenzbeträge über die betroffenen Standorte. Für Letzteres (insb. Zeile 23) kann er mit dem Leistungserbringer Rücksprache nehmen.</t>
  </si>
  <si>
    <t>Ausfüllen durch Kanton (Werte ITAR_K)</t>
  </si>
  <si>
    <t>À remplir par le canton (valeurs ITAR_K)</t>
  </si>
  <si>
    <t>Ausfüllen durch Kanton, Absprache mit Leistungserbringer nach Bedarf</t>
  </si>
  <si>
    <t>À remplir par le canton, concertation avec le fournisseur de prestations si besoin est</t>
  </si>
  <si>
    <t>Ausfüllen durch Kanton oder Leistungserbringer (je nach Datenverfügbarkeit)</t>
  </si>
  <si>
    <t>À remplir par le canton ou par le fournisseur de prestations  (selon la disponibilité des données)</t>
  </si>
  <si>
    <t>Werte OKP inkl. KVG ZV (Abzüge als Minuswerte eintragen)</t>
  </si>
  <si>
    <t>Valeurs AOS y c. LAMal AC (déductions à saisir comme valeur négative)</t>
  </si>
  <si>
    <t>TOTAL (juristische Einheit)</t>
  </si>
  <si>
    <t>TOTAL (unité juridique)</t>
  </si>
  <si>
    <t>Werte ITAR_K (falls Korrektur notwendig, 
korrigierter Wert inkl. Kommentar)</t>
  </si>
  <si>
    <t>Valeurs ITAR_K
(si correction nécessaire,
inscrire valeurs corrigées avec commentaire)</t>
  </si>
  <si>
    <t>TOTAL juristische Einheit minus Summe alle Standorte</t>
  </si>
  <si>
    <t>TOTAL unité juridique 
moins le total des sites</t>
  </si>
  <si>
    <t>TOTAL unité juridique
moins le total des sites</t>
  </si>
  <si>
    <t>[Name Standort]</t>
  </si>
  <si>
    <t>[Nom du site]</t>
  </si>
  <si>
    <t>[BUR-Nr.]</t>
  </si>
  <si>
    <t>[N° REE]</t>
  </si>
  <si>
    <t>04b_Psychiatrie: Herleitung der benchmarkrelevanten Kosten pro Leistungseinheit</t>
  </si>
  <si>
    <t>04b_Psychiatrie : Détermination des coûts pertinents pour le benchmark par unité de prestations</t>
  </si>
  <si>
    <t>Vorgehen zur Herleitung der benchmarkrelevanten Kosten pro Leistungseinheit</t>
  </si>
  <si>
    <t>Procédure pour la détermination des coûts pertinents pour le benchmark 
par unité de prestations</t>
  </si>
  <si>
    <t xml:space="preserve">./. Coûts pour honoraires médecin pour prestations complémentaires aux assurés en complémentaire   </t>
  </si>
  <si>
    <t xml:space="preserve">./.  Surcoûts pour prestations aux assurés en complémentaire </t>
  </si>
  <si>
    <t xml:space="preserve">Total coûts selon comptabilité analytique ajustés avant mise en compte intérêts calculatoires </t>
  </si>
  <si>
    <t xml:space="preserve"> + Verzinsung Umlaufvermögen (kalkulatorisch)</t>
  </si>
  <si>
    <t>Benchmarkrelevante Kosten - stationärer Bereich</t>
  </si>
  <si>
    <t>Coûts pertinents pour le benchmark - domaine stationnaire</t>
  </si>
  <si>
    <t>Anzahl Leistungseinheiten (Day Mix)</t>
  </si>
  <si>
    <t>Nombre unités de prestations (day mix)</t>
  </si>
  <si>
    <t xml:space="preserve">Kosten pro Leistungseinheit </t>
  </si>
  <si>
    <t>Anzahl Pflegetage total</t>
  </si>
  <si>
    <t>Anzahl stationäre Fälle total</t>
  </si>
  <si>
    <t xml:space="preserve">     davon bewertete stationäre Fälle Halbprivatpatienten</t>
  </si>
  <si>
    <t xml:space="preserve">     davon bewertete stationäre Fälle Privatpatienten</t>
  </si>
  <si>
    <t xml:space="preserve">Correction si coûts non plausibles. Si l’hôpital peut démontrer la marge bénéficiare effective, les coûts à l’exception de la marge doivent être déduits. Si coûts = revenu du groupe de comptes  65 → déduction revenu à 100 %.   </t>
  </si>
  <si>
    <t>Gemäss Empfehlungen der GDK → Normabzug  CHF 67.- je Pflegetag. Betrifft nicht nur die Hotelleriemehrkosten, sondern auch allfällige Mehrkosten in Behandlung und Pflege.</t>
  </si>
  <si>
    <t>Selon les recommandations de la CDS → déduction normative de CHF 67.- par jour de soins. Concerne non seulement les surcoûts d'hôtellerie mais également les éventuels surcoûts traitement et soins.</t>
  </si>
  <si>
    <t>Pflegetage der unbewerteten Fälle nach TARPSY</t>
  </si>
  <si>
    <t>Pflegetage der bewerteten Fälle nach TARPSY</t>
  </si>
  <si>
    <t>unbewertete Fälle nach TARPSY</t>
  </si>
  <si>
    <t>bewertete Fälle nach TARPSY</t>
  </si>
  <si>
    <t>Hilfstabelle für den standortbezogenen Ausweis der Kosten pro Leistungseinheit in der Psychiatrie</t>
  </si>
  <si>
    <t>Tableau auxiliaire pour la présentation par site des coûts par unité de prestations dans la psychiatrie</t>
  </si>
  <si>
    <t>À remplir par le canton ou par le fournisseur de prestations (selon la disponibilité des données)</t>
  </si>
  <si>
    <t>Werte OKP inkl. KVG ZV
(Abzüge als Minuswerte eintragen)</t>
  </si>
  <si>
    <t>Valeurs AOS y c. LAMal AC
(déductions à saisir comme valeur négative)</t>
  </si>
  <si>
    <t>Werte  ITAR_K (falls Korrektur notwendig, 
korrigierter Wert inkl. Kommentar)</t>
  </si>
  <si>
    <t>Ja</t>
  </si>
  <si>
    <t>oui</t>
  </si>
  <si>
    <t>Nein</t>
  </si>
  <si>
    <t>non</t>
  </si>
  <si>
    <t>Dropdown</t>
  </si>
  <si>
    <t>Bitte Sprache auswählen
 Veuillez choisir la langue</t>
  </si>
  <si>
    <t>Deutsch</t>
  </si>
  <si>
    <t>Coûts par unité de prestations</t>
  </si>
  <si>
    <t>CM Cas stationnaires (domaine DRG : seulement cas évalués)</t>
  </si>
  <si>
    <t xml:space="preserve">CMI-bereinigte Fallkosten </t>
  </si>
  <si>
    <t>Coûts par cas ajustés CMI</t>
  </si>
  <si>
    <t>./. Kosten für zusätzlich vergütete Leistungen (unbewertete Fälle und unbewertete Zusatzentgelte wie Dialyse, Belastungserprobung, pflegerische 1:1-Betreuung, andere Sonderentgelte)</t>
  </si>
  <si>
    <t>TARPSY 3.0 Abrechnungsversion (2021/2021)</t>
  </si>
  <si>
    <t>TARPSY 3.0 version de tarification (2021/2021)</t>
  </si>
  <si>
    <t>nach TARPSY</t>
  </si>
  <si>
    <t>selon TARPSY</t>
  </si>
  <si>
    <t>nombre de jours cas non évalués selon TARPSY</t>
  </si>
  <si>
    <t>nombre de jours cas évalués selon TARPSY</t>
  </si>
  <si>
    <t>Day Mix Index (DMI; Summe der Kostengewichte geteilt durch die Anzahl Pflegetage der bewerteten Fälle)</t>
  </si>
  <si>
    <t>Day mix index (DMI ; somme des cost-weights divisée par le nombre de jours de soins des cas évalués)</t>
  </si>
  <si>
    <t>nombre de cas non évalués selon TARPSY</t>
  </si>
  <si>
    <t>nombre de cas évalués selon TARPSY</t>
  </si>
  <si>
    <t>04c_Korr_Reha</t>
  </si>
  <si>
    <t>04c_Rehabilitation: Herleitung der benchmarkrelevanten Kosten pro Leistungseinheit</t>
  </si>
  <si>
    <t>04c_Réadaptation : Détermination des coûts pertinents pour le benchmark par unité de prestations</t>
  </si>
  <si>
    <t>./. Coûts pour prestations remboursées en plus (p. ex. dialyse, cœur artificiel, autres rémunérations spéciales)</t>
  </si>
  <si>
    <t>davon Pflegetage Halbprivatpatienten</t>
  </si>
  <si>
    <t>dont jours patients en semi-privé</t>
  </si>
  <si>
    <t>davon Pflegetage Privatpatienten</t>
  </si>
  <si>
    <t>dont jours patients en privé</t>
  </si>
  <si>
    <t xml:space="preserve">davon bewertete Fälle Halbprivatpatienten </t>
  </si>
  <si>
    <t>dont cas évalués patients en semi-privé</t>
  </si>
  <si>
    <t xml:space="preserve">davon bewertete Fälle Privatpatienten </t>
  </si>
  <si>
    <t>dont cas évalués patients en privé</t>
  </si>
  <si>
    <t>davon bewertete Fälle</t>
  </si>
  <si>
    <t>dont cas évalués</t>
  </si>
  <si>
    <t>Day Mix (DM)</t>
  </si>
  <si>
    <t>Day mix (DM)</t>
  </si>
  <si>
    <t>Day mix index (DMI ; somme des coûts relatifs divisée par le nombre de jours de soins des cas évalués)</t>
  </si>
  <si>
    <t xml:space="preserve">Korrektur, falls Kosten nicht plausibel sind. Falls das Spital die effektive Gewinnmarge belegen kann, sind die Kosten exkl. Marge abzuziehen. Wenn Kosten = Ertrag aus Kontengruppe 65 → Abzug Ertrag zu 100%   </t>
  </si>
  <si>
    <t>Correction si coûts non plausibles. Si l’hôpital peut démontrer la marge bénéficiare effective, les coûts à l'exception de la marge doivent être déduits. Si coûts = revenu du groupe de comptes  65 → déduction revenu à 100 %.</t>
  </si>
  <si>
    <t>Produits pas considérés comme réduction des coûts. Prise en compte seulement si produits du groupe de comptes 66 ont effectivement été comptabilisés en diminition des coûts dans le calcul des coûts par centre de charges.</t>
  </si>
  <si>
    <t>En cas de différence par rapport au nombre des jours de soins selon ITAR_K (ligne 33 de ce tableau), veuillez justifier</t>
  </si>
  <si>
    <t>nach ST Reha</t>
  </si>
  <si>
    <t>selon ST Reha</t>
  </si>
  <si>
    <t>Valeurs ITAR_K (si correction nécessaire, inscrire valeurs corrigées y c. commentaire)</t>
  </si>
  <si>
    <t>Réa. précoce</t>
  </si>
  <si>
    <t>Einfügen weiterer Spalten nur in Abstimmung mit GDK</t>
  </si>
  <si>
    <t>Insertion de colonnes supplémentaires uniquement après concertation avec la CDS</t>
  </si>
  <si>
    <t>Rehabilitation
(ST-Reha-relevant)
Werte OKP inkl. KVG ZV</t>
  </si>
  <si>
    <t>Réadaptation 
(pertinent pour ST Reha)
Valeurs AOS y c. LAMal AC</t>
  </si>
  <si>
    <t>Frühreha</t>
  </si>
  <si>
    <t>Frühreha
Werte OKP inkl. KVG ZV</t>
  </si>
  <si>
    <t>Réa. précoce
Valeurs AOS y c. LAMal AC</t>
  </si>
  <si>
    <t>Paraplegiologie</t>
  </si>
  <si>
    <t>Paraplégie</t>
  </si>
  <si>
    <t>Paraplegiologie
Werte OKP inkl. KVG ZV</t>
  </si>
  <si>
    <t>Paraplégie
Valeurs AOS y c. LAMal AC</t>
  </si>
  <si>
    <t>Version ST Reha Grouper</t>
  </si>
  <si>
    <t>Version grouper ST Reha</t>
  </si>
  <si>
    <t>TARPSY 4.0 Abrechnungsversion (2022/2022)</t>
  </si>
  <si>
    <t>TARPSY 4.0 version de tarification (2022/2022)</t>
  </si>
  <si>
    <t>SwissDRG 11.0 Abrechnungsversion (2022/2022)</t>
  </si>
  <si>
    <t>SwissDRG 11.0 version de tarification (2022/2022)</t>
  </si>
  <si>
    <t>SwissDRG 10.0 Abrechnungsversion (2021/2021)</t>
  </si>
  <si>
    <t>SwissDRG 10.0 version de tarification (2021/2021)</t>
  </si>
  <si>
    <t>ITAR_K V13.0</t>
  </si>
  <si>
    <t>ITAR_K V12.0</t>
  </si>
  <si>
    <t>13/30</t>
  </si>
  <si>
    <t xml:space="preserve">Zu 100 % abzuziehen, da separate Vergütung oder Berücksichtigung in der Preisfestlegung nach Benchmark (ITAR_K Zeile 27, siehe auch entsprechende Zusatztabellen). </t>
  </si>
  <si>
    <t xml:space="preserve">Déduire à 100 %, car rémunération séparée ou prise en compte dans la fixation des prix après benchmark (ITAR_K ligne 27, voir également tables supplémentaires correspondantes) </t>
  </si>
  <si>
    <t xml:space="preserve">     davon Pflegetage der bewerteten Fälle Halbprivatpatienten</t>
  </si>
  <si>
    <t xml:space="preserve">     dont jours des cas évalués patients en semi-privé</t>
  </si>
  <si>
    <t xml:space="preserve">     davon Pflegetage der bewerteten Fälle Privatpatienten</t>
  </si>
  <si>
    <t xml:space="preserve">     dont jours des cas évalués patients en privé</t>
  </si>
  <si>
    <t xml:space="preserve">     dont cas stationnaires évalués patients en semi-privé</t>
  </si>
  <si>
    <t xml:space="preserve">     dont cas stationnaires évalués patients en privé</t>
  </si>
  <si>
    <t>1 STANDORT mit Leistungsauftrag in der stationären Psychiatrie (Definition s. GDK-Empfehlungen zur Spitalplanung vom 25. Mai 2018, S. 4):
Erbringt der Leistungserbringer (juristische Einheit) alle stationären psychiatrischen Leistungen an einem einzigen Standort, so füllt der Kanton nur die blaue Spalte "Total (juristische Einheit)" aus. Dort ist auch der Leistungsbereich anzugeben.
2 ODER MEHR STANDORTE:
Bei mehreren stationären Standorten kann der Kanton auf allfällige eigene Erhebungen standortbezogener Informationen zurückgreifen und gestützt darauf die Spalten für die einzelnen Standorte selber ausfüllen. Liegen die erforderlichen Informationen auf Ebene Standort nicht vor, so leitet der Kanton das Formular dem Leistungserbringer weiter. Dieser verteilt die Werte aus ITAR_K auf die einzelnen Standorte. Der Kanton füllt anschliessend die blaue Spalte aus (sofern nicht vom Leistungserbringer bereits erfolgt) und verteilt allfällige Differenzbeträge über die betroffenen Standorte. Für Letzteres (insb. Zeile 23) kann er mit dem Leistungserbringer Rücksprache nehmen.
FORENSISCHE PSYCHIATRIE:
Die stationäre Forensik kann in einer separaten Standortspalte ausgewiesen werden. Dieses Vorgehen empfiehlt sich insbesondere, wenn die Kosten der Forensik zu einem wesentlichen Anteil im OKP-Bereich nicht anrechenbar sind, oder wenn unterschiedliche Tarife zur Anwendung kommen.</t>
  </si>
  <si>
    <t>1 SITE hospitalier (stationnaire) avec mandat de prestations en psychiatrie (définition cf. recommandations CDS du 25 mai 2018 sur la planification hospitalière, p. 4)
Si le fournisseur de prestations (entité juridique) dispense toutes les prestations de psychiatrie en un seul site, le canton remplira la colonne bleue "Total (entité juridique)" les autres colonnes restant vides. Le domaine de prestations doit également y être précisé.
2 OU PLUSIEURS SITES
En cas de sites hospitaliers multiples, le canton peut le cas échéant recourir à ses propres relevés d'informations par site et sur cette base remplir lui-même les colonnes pour les différents sites. Si les informations nécessaires au niveau du site ne sont pas disponibles, le canton transmet le formulaire au fournisseur de prestations. Ce dernier distribuera les valeurs tirées d’ITAR_K sur les différents sites . Le canton remplit ensuite la colonne bleue (si le fournisseur de prestations ne l’a pas déjà fait) et répartit les éventuelles différences sur les sites concernés. Pour ce dernier pas (notamment ligne 23), il peut se concerter avec le fournisseur de prestations.
PSYCHIATRIE FORENSIQUE
La psychiatrie forensique hospitalière  peut être présentée dans une colonne séparée. Cette démarche est recommandée lorsqu’une part importante des coûts de la psychiatrie forensique n'est pas imputable à l'AOS ou si différents tarifs sont appliqués.</t>
  </si>
  <si>
    <t>Anzahl Leistungseinheiten (Day Mix, Pflegetage)</t>
  </si>
  <si>
    <t>Nombre unités de prestations (day mix, jours de soins)</t>
  </si>
  <si>
    <t>davon Pflegetage der bewerteten Fälle</t>
  </si>
  <si>
    <t>dont jours de soins des cas évalués</t>
  </si>
  <si>
    <t xml:space="preserve">Effektiver Zinsaufwand zu 100% abzuziehen (Zeile 30 ITAR_K Gesamtansicht) </t>
  </si>
  <si>
    <t>Charges d’intérêts effectives à déduire à 100 % (ligne 30 aperçu global ITAR_K)</t>
  </si>
  <si>
    <t>Charges d’intérêts effectives à déduire à 100 % (ligne 30 Aperçu global ITAR_K)</t>
  </si>
  <si>
    <t>Version TARPSY Grouper</t>
  </si>
  <si>
    <t>04a_Soins somatiques aigus : Détermination des coûts par cas ajustés selon le degré de gravité</t>
  </si>
  <si>
    <t>Tableau auxiliaire pour la présentation par site des coûts par cas dans les soins somatiques aigus</t>
  </si>
  <si>
    <t>1 SITE hospitalier (stationnaire) avec mandat de prestations en soins aigus (définition cf. recommandations CDS du 25 mai 2018 sur la planification hospitalière, p. 4)
Si le fournisseur de prestations (entité juridique) dispense toutes les prestations de soins somatiques aigus hospitalières (stationnaires) en un seul site, le canton remplira la colonne bleue "Total (entité juridique)" les autres colonnes restant vides.
2 OU PLUSIEURS SITES
En cas de sites multiples, le canton peut le cas échéant recourir à ses propres relevés d’informations par site et sur cette base remplir lui-même les colonnes pour les différents sites hospitaliers (stationnaires).  Si les informations nécessaires au niveau du site ne sont pas disponibles, le canton transmet le formulaire au fournisseur de prestations. Ce dernier distribuera les valeurs tirées d'ITAR_K sur les différents sites hospitaliers (stationnaires). Le canton remplit ensuite la colonne bleue (si le fournisseur de prestations ne l’a pas déjà fait) et répartit les éventuelles différences sur les sites concernés. Pour ce dernier pas (notamment ligne 23), il peut se concerter avec le fournisseur de prestations.</t>
  </si>
  <si>
    <t>Falls Abweichung von Anzahl Pflegetage gemäss ITAR_K (Zeile 33 dieser Tabelle), bitte begründen</t>
  </si>
  <si>
    <r>
      <t xml:space="preserve">Gemäss Empfehlungen der GDK → Normabzug 9,8 %. Betrifft nicht nur die Hotelleriemehrkosten, sondern auch allfällige Mehrkosten in Behandlung und Pflege. 
Die Basis für den Normabzug von 9,8 % ergibt sich für jeden Leistungsbereich als die Summe der Nettobetriebskosten II  (ITAR_K Gesamtansicht , Zeile 25, Spalte KVG ZV) und der verrechneten ANK nach VKL  (ITAR_K KTR-Ausweis Gesamtansicht, Zeile 85, Spalte KVG ZV).
</t>
    </r>
    <r>
      <rPr>
        <sz val="11"/>
        <color theme="1"/>
        <rFont val="Calibri"/>
        <family val="2"/>
        <scheme val="minor"/>
      </rPr>
      <t xml:space="preserve">Falls grössere Abweichung von dieser Berechnung bspw. aufgrund einer Korrektur, bitte begründen.
</t>
    </r>
  </si>
  <si>
    <t>Selon les recommandations de la CDS → déduction normative de 9,8 %. Concerne non seulement les surcoûts d’hôtellerie mais également les éventuels surcoûts traitement et soins.
Pour chaque domaine de prestations, la base pour la déduction normative de 9,8 % s’obtient à partir de la somme des coûts d’exploitation nets II (ITAR_K Aperçu global, ligne 25, colonne LAMal AC) et des CUI calculées selon OCP (ITAR_K Relevé CUFI Aperçu global, ligne 85, colonne LAMal AC).
Si l'écart par rapport à ce calcul est important, par exemple en raison d'une correction, veuillez le justifier.</t>
  </si>
  <si>
    <t>ITAR_K V14.0</t>
  </si>
  <si>
    <t>ST Reha 1.0 Abrechnungsversion 2 (2023/2023)</t>
  </si>
  <si>
    <t>ST Reha 1.0 version de tarification 2 (2023/2023)</t>
  </si>
  <si>
    <t>SwissDRG 12.0 Abrechnungsversion (2023/2023)</t>
  </si>
  <si>
    <t>SwissDRG 12.0 version de tarification (2023/2023)</t>
  </si>
  <si>
    <t>TARPSY 4.0 Abrechnungsversion 2 (2023/2023)</t>
  </si>
  <si>
    <t>TARPSY 4.0 version de tarification 2 (2023/2023)</t>
  </si>
  <si>
    <t>ST Reha</t>
  </si>
  <si>
    <t>TOTAL Rehabilitation
(ST-Reha-relevant)</t>
  </si>
  <si>
    <t>TOTAL ST Reha minus 
Summe alle Standorte</t>
  </si>
  <si>
    <t>Werte ITAR_K</t>
  </si>
  <si>
    <t>TOTAL Réadaptation
(pertinent pour ST Reha)</t>
  </si>
  <si>
    <t>TOTAL ST Reha
moins le total des sites</t>
  </si>
  <si>
    <t xml:space="preserve">Valeurs ITAR_K </t>
  </si>
  <si>
    <t>Valeurs ITAR_K</t>
  </si>
  <si>
    <t>Hilfstabelle für den standortbezogenen Ausweis der Kosten pro Leistungseinheit in den ST Reha-Bereichen</t>
  </si>
  <si>
    <t>Tableau auxiliaire pour la présentation par site des coûts par unité de prestations dans la réadaptation (domaine ST Reha)</t>
  </si>
  <si>
    <t>1 STANDORT mit Leistungsauftrag in der stationären Rehabilitation (Definition s. GDK-Empfehlungen zur Spitalplanung vom 25. Mai 2018, S. 4):
Erbringt der Leistungserbringer (juristische Einheit) alle stationären Rehabilitationsleistungen an einem einzigen Standort, so füllt der Kanton nur die dunkelrote Spalte "TOTAL Rehabilitation (ST-Reha-relevant)" aus. Die hellroten Spalten bleiben leer.
2 ODER MEHR STANDORTE:
Bei mehreren stationären Standorten mit unterschiedlichen ST Reha Tarifen hat der Kanton die Möglichkeit, deren Kosten in getrennten Spalten auszuweisen. Dabei kann er auf allfällige eigene Erhebungen standortbezogener Informationen zurückgreifen und gestützt darauf die hellroten Spalten für die einzelnen Standorte selber ausfüllen. Liegen die erforderlichen Informationen auf Ebene Standort nicht vor, so kann der Kanton die (separat verfügbare) Datei "Korrektur" dem Leistungserbringer weiterleiten. Dieser verteilt die Werte aus ITAR_K auf die einzelnen Standorte. Der Kanton füllt anschliessend die dunkelrote Spalte "TOTAL Rehabilitation (ST-Reha-relevant)" aus (sofern nicht vom Leistungserbringer bereits erfolgt) und verteilt allfällige Differenzbeträge über die betroffenen Standorte. Für Letzteres (insb. Zeile 23) kann er mit dem Leistungserbringer Rücksprache nehmen.</t>
  </si>
  <si>
    <t>1 SITE hospitalier (stationnaire) avec mandat de prestations en réadaptation (définition cf. recommandations CDS du 25 mai 2018 sur la planification hospitalière, p. 4)
Si le fournisseur de prestations (entité juridique) dispense toutes les prestations de réadaptation en un seul site, le canton remplira la colonne rouge foncé "TOTAL Réadaptation (pertinent pour ST Reha)" les colonnes rouge clair restant vides.
2 OU PLUSIEURS SITES
En présence de plusieurs sites stationnaires avec des tarifs ST Reha différents, le canton a la possibilité de présenter leurs coûts dans des colonnes distinctes. Pour ce faire, il peut le cas échéant recourir à ses propres relevés d'informations par site et sur cette base remplir lui-même les colonnes rouge clair pour les différents sites. Si les informations nécessaires au niveau du site ne sont pas disponibles, le canton peut transmettre le fichier "Korrektur" (disponible séparément) au fournisseur de prestations. Ce dernier distribuera les valeurs tirées d’ITAR_K sur les différents sites. Le canton remplit ensuite la colonne rouge foncé "TOTAL Réadaptation (pertinent pour ST Reha)" (si le fournisseur de prestations ne l’a pas déjà fait) et répartit les éventuelles différences sur les sites concernés. Pour ce dernier pas (notamment ligne 23), il peut se concerter avec le fournisseur de prestations.</t>
  </si>
  <si>
    <t>nach ST Reha. Falls Abweichung von DM gemäss ITAR_K (Zeile 33 dieser Tabelle), bitte begründen.</t>
  </si>
  <si>
    <t>selon ST Reha. En cas de différence par rapport au Dm selon ITAR_K (ligne 33 de ce tableau), veuillez justifier</t>
  </si>
  <si>
    <t>Werte OKP inkl. KVG ZV 
(Abzüge als Minuswerte eintragen)</t>
  </si>
  <si>
    <t>Gemäss Anleitung der GDK vom 1.2.2024</t>
  </si>
  <si>
    <t>Selon les instructions de la CDS du 1er février 2024</t>
  </si>
  <si>
    <t>ST Reha 1.0 Abrechnungsversion (2022/2022)</t>
  </si>
  <si>
    <t>ST Reha 1.0 version de tarification (2022/2022)</t>
  </si>
  <si>
    <t>./. Kosten für zusätzlich vergütete Leistungen (unbewertete Zusatzentgelte wie Dialyse, Belastungserprobung, pflegerische 1:1-Betreuung, andere Sonderentgelte)</t>
  </si>
  <si>
    <t>./. Coûts pour prestations remboursées en plus (rémunérations supplémentaires non évaluées, p. ex. dialyse, sortie d’essai, prise en charge 1:1, autres rémunérations spéciales)</t>
  </si>
  <si>
    <t>Version 01.02.2024</t>
  </si>
  <si>
    <t>04a_Korr_Akut!$A$2</t>
  </si>
  <si>
    <t>04a_Korr_Akut!$A$4</t>
  </si>
  <si>
    <t>04a_Korr_Akut!$A$5</t>
  </si>
  <si>
    <t>04a_Korr_Akut!$A$6</t>
  </si>
  <si>
    <t>04a_Korr_Akut!$A$7</t>
  </si>
  <si>
    <t>04a_Korr_Akut!$A$8</t>
  </si>
  <si>
    <t>04a_Korr_Akut!$A$9</t>
  </si>
  <si>
    <t>04a_Korr_Akut!$A$10</t>
  </si>
  <si>
    <t>04a_Korr_Akut!$A$11</t>
  </si>
  <si>
    <t>04a_Korr_Akut!$A$12</t>
  </si>
  <si>
    <t>04a_Korr_Akut!$A$13</t>
  </si>
  <si>
    <t>04a_Korr_Akut!$A$14</t>
  </si>
  <si>
    <t>04a_Korr_Akut!$A$16</t>
  </si>
  <si>
    <t>04a_Korr_Akut!$A$17</t>
  </si>
  <si>
    <t>04a_Korr_Akut!$A$19</t>
  </si>
  <si>
    <t>04a_Korr_Akut!$A$20</t>
  </si>
  <si>
    <t>04a_Korr_Akut!$A$21</t>
  </si>
  <si>
    <t>04a_Korr_Akut!$A$22</t>
  </si>
  <si>
    <t>04a_Korr_Akut!$A$23</t>
  </si>
  <si>
    <t>04a_Korr_Akut!$A$24</t>
  </si>
  <si>
    <t>04a_Korr_Akut!$A$25</t>
  </si>
  <si>
    <t>04a_Korr_Akut!$A$26</t>
  </si>
  <si>
    <t>04a_Korr_Akut!$A$27</t>
  </si>
  <si>
    <t>04a_Korr_Akut!$A$28</t>
  </si>
  <si>
    <t>04a_Korr_Akut!$A$29</t>
  </si>
  <si>
    <t>04a_Korr_Akut!$A$30</t>
  </si>
  <si>
    <t>04a_Korr_Akut!$A$31</t>
  </si>
  <si>
    <t>04a_Korr_Akut!$A$32</t>
  </si>
  <si>
    <t>04a_Korr_Akut!$A$33</t>
  </si>
  <si>
    <t>04a_Korr_Akut!$A$34</t>
  </si>
  <si>
    <t>04a_Korr_Akut!$A$36</t>
  </si>
  <si>
    <t>04a_Korr_Akut!$A$38</t>
  </si>
  <si>
    <t>04a_Korr_Akut!$A$39</t>
  </si>
  <si>
    <t>04a_Korr_Akut!$A$40</t>
  </si>
  <si>
    <t>04a_Korr_Akut!$A$41</t>
  </si>
  <si>
    <t>04a_Korr_Akut!$A$42</t>
  </si>
  <si>
    <t>04a_Korr_Akut!$A$43</t>
  </si>
  <si>
    <t>04a_Korr_Akut!$A$44</t>
  </si>
  <si>
    <t>04a_Korr_Akut!$A$45</t>
  </si>
  <si>
    <t>04a_Korr_Akut!$A$47</t>
  </si>
  <si>
    <t>04a_Korr_Akut!$B$6</t>
  </si>
  <si>
    <t>04a_Korr_Akut!$B$9</t>
  </si>
  <si>
    <t>04a_Korr_Akut!$B$10</t>
  </si>
  <si>
    <t>04a_Korr_Akut!$B$11</t>
  </si>
  <si>
    <t>04a_Korr_Akut!$B$12</t>
  </si>
  <si>
    <t>04a_Korr_Akut!$B$16</t>
  </si>
  <si>
    <t>04a_Korr_Akut!$C$16</t>
  </si>
  <si>
    <t>04a_Korr_Akut!$C$23</t>
  </si>
  <si>
    <t>04a_Korr_Akut!$C$24</t>
  </si>
  <si>
    <t>04a_Korr_Akut!$C$25</t>
  </si>
  <si>
    <t>04a_Korr_Akut!$C$26</t>
  </si>
  <si>
    <t>04a_Korr_Akut!$C$27</t>
  </si>
  <si>
    <t>04a_Korr_Akut!$C$28</t>
  </si>
  <si>
    <t>04a_Korr_Akut!$C$29</t>
  </si>
  <si>
    <t>04a_Korr_Akut!$C$32</t>
  </si>
  <si>
    <t>04a_Korr_Akut!$D$16</t>
  </si>
  <si>
    <t>04a_Korr_Akut!$D$36</t>
  </si>
  <si>
    <t>04a_Korr_Akut!$E$4</t>
  </si>
  <si>
    <t>04a_Korr_Akut!$E$5</t>
  </si>
  <si>
    <t>04a_Korr_Akut!$F$11</t>
  </si>
  <si>
    <t>04a_Korr_Akut!$F$12</t>
  </si>
  <si>
    <t>04a_Korr_Akut!$F$13</t>
  </si>
  <si>
    <t>04a_Korr_Akut!$F$15</t>
  </si>
  <si>
    <t>04a_Korr_Akut!$F$16</t>
  </si>
  <si>
    <t>04a_Korr_Akut!$F$17</t>
  </si>
  <si>
    <t>04a_Korr_Akut!$F$36</t>
  </si>
  <si>
    <t>04a_Korr_Akut!$G$16</t>
  </si>
  <si>
    <t>04a_Korr_Akut!$G$17</t>
  </si>
  <si>
    <t>04a_Korr_Akut!$G$36</t>
  </si>
  <si>
    <t>04a_Korr_Akut!$G$37</t>
  </si>
  <si>
    <t>04a_Korr_Akut!$I$16</t>
  </si>
  <si>
    <t>04a_Korr_Akut!$I$17</t>
  </si>
  <si>
    <t>04a_Korr_Akut!$J$16</t>
  </si>
  <si>
    <t>04a_Korr_Akut!$J$17</t>
  </si>
  <si>
    <t>04a_Korr_Akut!$K$16</t>
  </si>
  <si>
    <t>04a_Korr_Akut!$K$17</t>
  </si>
  <si>
    <t>04a_Korr_Akut!$L$15</t>
  </si>
  <si>
    <t>04a_Korr_Akut!$L$16</t>
  </si>
  <si>
    <t>04a_Korr_Akut!$L$17</t>
  </si>
  <si>
    <t>04a_Korr_Akut!$M$16</t>
  </si>
  <si>
    <t>04a_Korr_Akut!$M$17</t>
  </si>
  <si>
    <t>04a_Korr_Akut!$N$16</t>
  </si>
  <si>
    <t>04a_Korr_Akut!$N$17</t>
  </si>
  <si>
    <t>04a_Korr_Akut!$O$16</t>
  </si>
  <si>
    <t>04a_Korr_Akut!$O$17</t>
  </si>
  <si>
    <t>04a_Korr_Akut!$P$16</t>
  </si>
  <si>
    <t>04a_Korr_Akut!$P$17</t>
  </si>
  <si>
    <t>04a_Korr_Akut!$Q$16</t>
  </si>
  <si>
    <t>04a_Korr_Akut!$Q$17</t>
  </si>
  <si>
    <t>04a_Korr_Akut!$R$16</t>
  </si>
  <si>
    <t>04a_Korr_Akut!$R$17</t>
  </si>
  <si>
    <t>04a_Korr_Akut!$S$16</t>
  </si>
  <si>
    <t>04a_Korr_Akut!$S$17</t>
  </si>
  <si>
    <t>04a_Korr_Akut!$T$16</t>
  </si>
  <si>
    <t>04a_Korr_Akut!$T$17</t>
  </si>
  <si>
    <t>04a_Korr_Akut!$U$16</t>
  </si>
  <si>
    <t>04a_Korr_Akut!$U$17</t>
  </si>
  <si>
    <t>04a_Korr_Akut!$V$16</t>
  </si>
  <si>
    <t>04a_Korr_Akut!$V$17</t>
  </si>
  <si>
    <t>04a_Korr_Akut!$W$16</t>
  </si>
  <si>
    <t>04a_Korr_Akut!$W$17</t>
  </si>
  <si>
    <t>04a_Korr_Akut!$X$16</t>
  </si>
  <si>
    <t>04a_Korr_Akut!$X$17</t>
  </si>
  <si>
    <t>04a_Korr_Akut!$Y$16</t>
  </si>
  <si>
    <t>04a_Korr_Akut!$Y$17</t>
  </si>
  <si>
    <t>04a_Korr_Akut!$Z$16</t>
  </si>
  <si>
    <t>04a_Korr_Akut!$Z$17</t>
  </si>
  <si>
    <t>04a_Korr_Akut!$AA$16</t>
  </si>
  <si>
    <t>04a_Korr_Akut!$AA$17</t>
  </si>
  <si>
    <t>04a_Korr_Akut!$AB$16</t>
  </si>
  <si>
    <t>04a_Korr_Akut!$AB$17</t>
  </si>
  <si>
    <t>04b_Korr_Psych!$A$2</t>
  </si>
  <si>
    <t>04b_Korr_Psych!$A$4</t>
  </si>
  <si>
    <t>04b_Korr_Psych!$A$5</t>
  </si>
  <si>
    <t>04b_Korr_Psych!$A$6</t>
  </si>
  <si>
    <t>04b_Korr_Psych!$A$7</t>
  </si>
  <si>
    <t>04b_Korr_Psych!$A$8</t>
  </si>
  <si>
    <t>04b_Korr_Psych!$A$9</t>
  </si>
  <si>
    <t>04b_Korr_Psych!$A$10</t>
  </si>
  <si>
    <t>04b_Korr_Psych!$A$11</t>
  </si>
  <si>
    <t>04b_Korr_Psych!$A$12</t>
  </si>
  <si>
    <t>04b_Korr_Psych!$A$13</t>
  </si>
  <si>
    <t>04b_Korr_Psych!$A$14</t>
  </si>
  <si>
    <t>04b_Korr_Psych!$A$16</t>
  </si>
  <si>
    <t>04b_Korr_Psych!$A$17</t>
  </si>
  <si>
    <t>04b_Korr_Psych!$A$19</t>
  </si>
  <si>
    <t>04b_Korr_Psych!$A$20</t>
  </si>
  <si>
    <t>04b_Korr_Psych!$A$21</t>
  </si>
  <si>
    <t>04b_Korr_Psych!$A$22</t>
  </si>
  <si>
    <t>04b_Korr_Psych!$A$23</t>
  </si>
  <si>
    <t>04b_Korr_Psych!$A$24</t>
  </si>
  <si>
    <t>04b_Korr_Psych!$A$25</t>
  </si>
  <si>
    <t>04b_Korr_Psych!$A$26</t>
  </si>
  <si>
    <t>04b_Korr_Psych!$A$27</t>
  </si>
  <si>
    <t>04b_Korr_Psych!$A$28</t>
  </si>
  <si>
    <t>04b_Korr_Psych!$A$29</t>
  </si>
  <si>
    <t>04b_Korr_Psych!$A$30</t>
  </si>
  <si>
    <t>04b_Korr_Psych!$A$31</t>
  </si>
  <si>
    <t>04b_Korr_Psych!$A$32</t>
  </si>
  <si>
    <t>04b_Korr_Psych!$A$33</t>
  </si>
  <si>
    <t>04b_Korr_Psych!$A$34</t>
  </si>
  <si>
    <t>04b_Korr_Psych!$A$37</t>
  </si>
  <si>
    <t>04b_Korr_Psych!$A$39</t>
  </si>
  <si>
    <t>04b_Korr_Psych!$A$42</t>
  </si>
  <si>
    <t>04b_Korr_Psych!$A$43</t>
  </si>
  <si>
    <t>04b_Korr_Psych!$A$44</t>
  </si>
  <si>
    <t>04b_Korr_Psych!$A$47</t>
  </si>
  <si>
    <t>04b_Korr_Psych!$A$48</t>
  </si>
  <si>
    <t>04b_Korr_Psych!$A$49</t>
  </si>
  <si>
    <t>04b_Korr_Psych!$A$50</t>
  </si>
  <si>
    <t>04b_Korr_Psych!$A$51</t>
  </si>
  <si>
    <t>04b_Korr_Psych!$A$53</t>
  </si>
  <si>
    <t>04b_Korr_Psych!$B$6</t>
  </si>
  <si>
    <t>04b_Korr_Psych!$B$9</t>
  </si>
  <si>
    <t>04b_Korr_Psych!$B$10</t>
  </si>
  <si>
    <t>04b_Korr_Psych!$B$11</t>
  </si>
  <si>
    <t>04b_Korr_Psych!$B$12</t>
  </si>
  <si>
    <t>04b_Korr_Psych!$B$16</t>
  </si>
  <si>
    <t>04b_Korr_Psych!$C$16</t>
  </si>
  <si>
    <t>04b_Korr_Psych!$C$23</t>
  </si>
  <si>
    <t>04b_Korr_Psych!$C$24</t>
  </si>
  <si>
    <t>04b_Korr_Psych!$C$25</t>
  </si>
  <si>
    <t>04b_Korr_Psych!$C$26</t>
  </si>
  <si>
    <t>04b_Korr_Psych!$C$27</t>
  </si>
  <si>
    <t>04b_Korr_Psych!$C$28</t>
  </si>
  <si>
    <t>04b_Korr_Psych!$C$29</t>
  </si>
  <si>
    <t>04b_Korr_Psych!$C$32</t>
  </si>
  <si>
    <t>04b_Korr_Psych!$C$37</t>
  </si>
  <si>
    <t>04b_Korr_Psych!$C$39</t>
  </si>
  <si>
    <t>04b_Korr_Psych!$C$40</t>
  </si>
  <si>
    <t>04b_Korr_Psych!$C$41</t>
  </si>
  <si>
    <t>04b_Korr_Psych!$C$44</t>
  </si>
  <si>
    <t>04b_Korr_Psych!$C$45</t>
  </si>
  <si>
    <t>04b_Korr_Psych!$C$46</t>
  </si>
  <si>
    <t>04b_Korr_Psych!$C$49</t>
  </si>
  <si>
    <t>04b_Korr_Psych!$D$16</t>
  </si>
  <si>
    <t>04b_Korr_Psych!$D$37</t>
  </si>
  <si>
    <t>04b_Korr_Psych!$E$4</t>
  </si>
  <si>
    <t>04b_Korr_Psych!$E$5</t>
  </si>
  <si>
    <t>04b_Korr_Psych!$F$11</t>
  </si>
  <si>
    <t>04b_Korr_Psych!$F$12</t>
  </si>
  <si>
    <t>04b_Korr_Psych!$F$13</t>
  </si>
  <si>
    <t>04b_Korr_Psych!$F$15</t>
  </si>
  <si>
    <t>04b_Korr_Psych!$F$16</t>
  </si>
  <si>
    <t>04b_Korr_Psych!$F$17</t>
  </si>
  <si>
    <t>04b_Korr_Psych!$F$36</t>
  </si>
  <si>
    <t>04b_Korr_Psych!$G$16</t>
  </si>
  <si>
    <t>04b_Korr_Psych!$G$17</t>
  </si>
  <si>
    <t>04b_Korr_Psych!$G$36</t>
  </si>
  <si>
    <t>04b_Korr_Psych!$G$37</t>
  </si>
  <si>
    <t>04b_Korr_Psych!$I$16</t>
  </si>
  <si>
    <t>04b_Korr_Psych!$I$17</t>
  </si>
  <si>
    <t>04b_Korr_Psych!$J$16</t>
  </si>
  <si>
    <t>04b_Korr_Psych!$J$17</t>
  </si>
  <si>
    <t>04b_Korr_Psych!$K$16</t>
  </si>
  <si>
    <t>04b_Korr_Psych!$K$17</t>
  </si>
  <si>
    <t>04b_Korr_Psych!$L$15</t>
  </si>
  <si>
    <t>04b_Korr_Psych!$L$16</t>
  </si>
  <si>
    <t>04b_Korr_Psych!$L$17</t>
  </si>
  <si>
    <t>04b_Korr_Psych!$M$16</t>
  </si>
  <si>
    <t>04b_Korr_Psych!$M$17</t>
  </si>
  <si>
    <t>04b_Korr_Psych!$N$16</t>
  </si>
  <si>
    <t>04b_Korr_Psych!$N$17</t>
  </si>
  <si>
    <t>04b_Korr_Psych!$O$16</t>
  </si>
  <si>
    <t>04b_Korr_Psych!$O$17</t>
  </si>
  <si>
    <t>04b_Korr_Psych!$P$16</t>
  </si>
  <si>
    <t>04b_Korr_Psych!$P$17</t>
  </si>
  <si>
    <t>04b_Korr_Psych!$Q$16</t>
  </si>
  <si>
    <t>04b_Korr_Psych!$Q$17</t>
  </si>
  <si>
    <t>04b_Korr_Psych!$R$16</t>
  </si>
  <si>
    <t>04b_Korr_Psych!$R$17</t>
  </si>
  <si>
    <t>04b_Korr_Psych!$S$16</t>
  </si>
  <si>
    <t>04b_Korr_Psych!$S$17</t>
  </si>
  <si>
    <t>04b_Korr_Psych!$T$16</t>
  </si>
  <si>
    <t>04b_Korr_Psych!$T$17</t>
  </si>
  <si>
    <t>04c_Korr_Reha!$A$2</t>
  </si>
  <si>
    <t>04c_Korr_Reha!$A$4</t>
  </si>
  <si>
    <t>04c_Korr_Reha!$A$5</t>
  </si>
  <si>
    <t>04c_Korr_Reha!$A$6</t>
  </si>
  <si>
    <t>04c_Korr_Reha!$A$7</t>
  </si>
  <si>
    <t>04c_Korr_Reha!$A$8</t>
  </si>
  <si>
    <t>04c_Korr_Reha!$A$9</t>
  </si>
  <si>
    <t>04c_Korr_Reha!$A$10</t>
  </si>
  <si>
    <t>04c_Korr_Reha!$A$11</t>
  </si>
  <si>
    <t>04c_Korr_Reha!$A$12</t>
  </si>
  <si>
    <t>04c_Korr_Reha!$A$13</t>
  </si>
  <si>
    <t>04c_Korr_Reha!$A$14</t>
  </si>
  <si>
    <t>04c_Korr_Reha!$A$16</t>
  </si>
  <si>
    <t>04c_Korr_Reha!$A$18</t>
  </si>
  <si>
    <t>04c_Korr_Reha!$A$19</t>
  </si>
  <si>
    <t>04c_Korr_Reha!$A$20</t>
  </si>
  <si>
    <t>04c_Korr_Reha!$A$21</t>
  </si>
  <si>
    <t>04c_Korr_Reha!$A$22</t>
  </si>
  <si>
    <t>04c_Korr_Reha!$A$23</t>
  </si>
  <si>
    <t>04c_Korr_Reha!$A$24</t>
  </si>
  <si>
    <t>04c_Korr_Reha!$A$25</t>
  </si>
  <si>
    <t>04c_Korr_Reha!$A$26</t>
  </si>
  <si>
    <t>04c_Korr_Reha!$A$27</t>
  </si>
  <si>
    <t>04c_Korr_Reha!$A$28</t>
  </si>
  <si>
    <t>04c_Korr_Reha!$A$29</t>
  </si>
  <si>
    <t>04c_Korr_Reha!$A$30</t>
  </si>
  <si>
    <t>04c_Korr_Reha!$A$31</t>
  </si>
  <si>
    <t>04c_Korr_Reha!$A$32</t>
  </si>
  <si>
    <t>04c_Korr_Reha!$A$33</t>
  </si>
  <si>
    <t>04c_Korr_Reha!$A$34</t>
  </si>
  <si>
    <t>04c_Korr_Reha!$A$36</t>
  </si>
  <si>
    <t>04c_Korr_Reha!$A$37</t>
  </si>
  <si>
    <t>04c_Korr_Reha!$A$38</t>
  </si>
  <si>
    <t>04c_Korr_Reha!$A$39</t>
  </si>
  <si>
    <t>04c_Korr_Reha!$A$40</t>
  </si>
  <si>
    <t>04c_Korr_Reha!$A$41</t>
  </si>
  <si>
    <t>04c_Korr_Reha!$A$42</t>
  </si>
  <si>
    <t>04c_Korr_Reha!$A$43</t>
  </si>
  <si>
    <t>04c_Korr_Reha!$A$44</t>
  </si>
  <si>
    <t>04c_Korr_Reha!$A$45</t>
  </si>
  <si>
    <t>04c_Korr_Reha!$A$46</t>
  </si>
  <si>
    <t>04c_Korr_Reha!$A$47</t>
  </si>
  <si>
    <t>04c_Korr_Reha!$A$48</t>
  </si>
  <si>
    <t>04c_Korr_Reha!$A$49</t>
  </si>
  <si>
    <t>04c_Korr_Reha!$A$50</t>
  </si>
  <si>
    <t>04c_Korr_Reha!$A$52</t>
  </si>
  <si>
    <t>04c_Korr_Reha!$B$6</t>
  </si>
  <si>
    <t>04c_Korr_Reha!$B$9</t>
  </si>
  <si>
    <t>04c_Korr_Reha!$B$10</t>
  </si>
  <si>
    <t>04c_Korr_Reha!$B$11</t>
  </si>
  <si>
    <t>04c_Korr_Reha!$B$12</t>
  </si>
  <si>
    <t>04c_Korr_Reha!$B$16</t>
  </si>
  <si>
    <t>04c_Korr_Reha!$C$16</t>
  </si>
  <si>
    <t>04c_Korr_Reha!$C$23</t>
  </si>
  <si>
    <t>04c_Korr_Reha!$C$24</t>
  </si>
  <si>
    <t>04c_Korr_Reha!$C$25</t>
  </si>
  <si>
    <t>04c_Korr_Reha!$C$26</t>
  </si>
  <si>
    <t>04c_Korr_Reha!$C$27</t>
  </si>
  <si>
    <t>04c_Korr_Reha!$C$28</t>
  </si>
  <si>
    <t>04c_Korr_Reha!$C$29</t>
  </si>
  <si>
    <t>04c_Korr_Reha!$C$36</t>
  </si>
  <si>
    <t>04c_Korr_Reha!$C$37</t>
  </si>
  <si>
    <t>04c_Korr_Reha!$C$45</t>
  </si>
  <si>
    <t>04c_Korr_Reha!$C$46</t>
  </si>
  <si>
    <t>04c_Korr_Reha!$C$47</t>
  </si>
  <si>
    <t>04c_Korr_Reha!$C$48</t>
  </si>
  <si>
    <t>04c_Korr_Reha!$C$49</t>
  </si>
  <si>
    <t>04c_Korr_Reha!$C$50</t>
  </si>
  <si>
    <t>04c_Korr_Reha!$D$16</t>
  </si>
  <si>
    <t>04c_Korr_Reha!$D$36</t>
  </si>
  <si>
    <t>04c_Korr_Reha!$E$4</t>
  </si>
  <si>
    <t>04c_Korr_Reha!$E$5</t>
  </si>
  <si>
    <t>04c_Korr_Reha!$F$10</t>
  </si>
  <si>
    <t>04c_Korr_Reha!$F$11</t>
  </si>
  <si>
    <t>04c_Korr_Reha!$F$12</t>
  </si>
  <si>
    <t>04c_Korr_Reha!$F$13</t>
  </si>
  <si>
    <t>04c_Korr_Reha!$F$15</t>
  </si>
  <si>
    <t>04c_Korr_Reha!$F$16</t>
  </si>
  <si>
    <t>04c_Korr_Reha!$F$17</t>
  </si>
  <si>
    <t>04c_Korr_Reha!$F$18</t>
  </si>
  <si>
    <t>04c_Korr_Reha!$F$36</t>
  </si>
  <si>
    <t>04c_Korr_Reha!$G$16</t>
  </si>
  <si>
    <t>04c_Korr_Reha!$G$17</t>
  </si>
  <si>
    <t>04c_Korr_Reha!$G$36</t>
  </si>
  <si>
    <t>04c_Korr_Reha!$I$16</t>
  </si>
  <si>
    <t>04c_Korr_Reha!$I$17</t>
  </si>
  <si>
    <t>04c_Korr_Reha!$I$18</t>
  </si>
  <si>
    <t>04c_Korr_Reha!$I$36</t>
  </si>
  <si>
    <t>04c_Korr_Reha!$J$16</t>
  </si>
  <si>
    <t>04c_Korr_Reha!$J$17</t>
  </si>
  <si>
    <t>04c_Korr_Reha!$J$18</t>
  </si>
  <si>
    <t>04c_Korr_Reha!$J$36</t>
  </si>
  <si>
    <t>04c_Korr_Reha!$K$15</t>
  </si>
  <si>
    <t>04c_Korr_Reha!$K$16</t>
  </si>
  <si>
    <t>04c_Korr_Reha!$K$17</t>
  </si>
  <si>
    <t>04c_Korr_Reha!$K$18</t>
  </si>
  <si>
    <t>04c_Korr_Reha!$K$36</t>
  </si>
  <si>
    <t>04c_Korr_Reha!$L$16</t>
  </si>
  <si>
    <t>04c_Korr_Reha!$L$18</t>
  </si>
  <si>
    <t>04c_Korr_Reha!$L$36</t>
  </si>
  <si>
    <t>04c_Korr_Reha!$M$13</t>
  </si>
  <si>
    <t>04c_Korr_Reha!$M$16</t>
  </si>
  <si>
    <t>04c_Korr_Reha!$M$18</t>
  </si>
  <si>
    <t>04c_Korr_Reha!$M$36</t>
  </si>
  <si>
    <t>Dropdown!$A$3</t>
  </si>
  <si>
    <t>Dropdown!$A$4</t>
  </si>
  <si>
    <t>Dropdown!$A$5</t>
  </si>
  <si>
    <t>Dropdown!$B$3</t>
  </si>
  <si>
    <t>Dropdown!$B$4</t>
  </si>
  <si>
    <t>Dropdown!$B$5</t>
  </si>
  <si>
    <t>Dropdown!$B$6</t>
  </si>
  <si>
    <t>Dropdown!$C$3</t>
  </si>
  <si>
    <t>Dropdown!$C$4</t>
  </si>
  <si>
    <t>Dropdown!$C$5</t>
  </si>
  <si>
    <t>Dropdown!$C$6</t>
  </si>
  <si>
    <t>Dropdown!$D$3</t>
  </si>
  <si>
    <t>Dropdown!$D$4</t>
  </si>
  <si>
    <t>Dropdown!$D$5</t>
  </si>
  <si>
    <t>Dropdown!$D$6</t>
  </si>
  <si>
    <t>Dropdown!$E$3</t>
  </si>
  <si>
    <t>Dropdown!$E$4</t>
  </si>
  <si>
    <t>Dropdown!$E$5</t>
  </si>
  <si>
    <t>Dropdown!$A$11</t>
  </si>
  <si>
    <t>Dropdown!$A$12</t>
  </si>
  <si>
    <t>Dropdown!$A$13</t>
  </si>
  <si>
    <t>Dropdown!$B$11</t>
  </si>
  <si>
    <t>Dropdown!$B$12</t>
  </si>
  <si>
    <t>Dropdown!$B$13</t>
  </si>
  <si>
    <t>Dropdown!$B$14</t>
  </si>
  <si>
    <t>Dropdown!$C$11</t>
  </si>
  <si>
    <t>Dropdown!$C$12</t>
  </si>
  <si>
    <t>Dropdown!$C$13</t>
  </si>
  <si>
    <t>Dropdown!$C$14</t>
  </si>
  <si>
    <t>Dropdown!$D$11</t>
  </si>
  <si>
    <t>Dropdown!$D$12</t>
  </si>
  <si>
    <t>Dropdown!$D$13</t>
  </si>
  <si>
    <t>Dropdown!$D$14</t>
  </si>
  <si>
    <t>Dropdown!$E$11</t>
  </si>
  <si>
    <t>Dropdown!$E$12</t>
  </si>
  <si>
    <t>Dropdown!$E$13</t>
  </si>
  <si>
    <t>Dropdown!$A$18</t>
  </si>
  <si>
    <t>Dropdown!$A$19</t>
  </si>
  <si>
    <t>Dropdown!$A$20</t>
  </si>
  <si>
    <t>Dropdown!$B$18</t>
  </si>
  <si>
    <t>Dropdown!$B$19</t>
  </si>
  <si>
    <t>Dropdown!$B$20</t>
  </si>
  <si>
    <t>Dropdown!$B$21</t>
  </si>
  <si>
    <t>Dropdown!$C$18</t>
  </si>
  <si>
    <t>Dropdown!$C$19</t>
  </si>
  <si>
    <t>Dropdown!$C$20</t>
  </si>
  <si>
    <t>Dropdown!$C$21</t>
  </si>
  <si>
    <t>Dropdown!$D$18</t>
  </si>
  <si>
    <t>Dropdown!$D$19</t>
  </si>
  <si>
    <t>Dropdown!$D$20</t>
  </si>
  <si>
    <t>Dropdown!$D$21</t>
  </si>
  <si>
    <t>Dropdown!$E$18</t>
  </si>
  <si>
    <t>Dropdown!$E$19</t>
  </si>
  <si>
    <t>Dropdown!$E$20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</si>
</sst>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43" formatCode="_ * #,##0.00_ ;_ * \-#,##0.00_ ;_ * &quot;-&quot;??_ ;_ @_ "/>
    <numFmt numFmtId="164" formatCode="_ &quot;Fr.&quot;\ * #,##0.00_ ;_ &quot;Fr.&quot;\ * \-#,##0.00_ ;_ &quot;Fr.&quot;\ * &quot;-&quot;??_ ;_ @_ "/>
    <numFmt numFmtId="165" formatCode="0.0"/>
    <numFmt numFmtId="166" formatCode="#,##0.0_ ;\-#,##0.0\ "/>
    <numFmt numFmtId="167" formatCode="_ * #,##0.000_ ;_ * \-#,##0.000_ ;_ * &quot;-&quot;???_ ;_ @_ "/>
    <numFmt numFmtId="168" formatCode="0;\-0;;@"/>
    <numFmt numFmtId="169" formatCode="0.0_ ;\-0.0\ "/>
    <numFmt numFmtId="170" formatCode="_ * #,##0.0_ ;_ * \-#,##0.0_ ;_ * &quot;-&quot;_ ;_ @_ "/>
    <numFmt numFmtId="171" formatCode="0.0%"/>
    <numFmt numFmtId="172" formatCode="0_ ;\-0\ "/>
  </numFmts>
  <fonts count="29" x14ac:knownFonts="1">
    <font>
      <sz val="11"/>
      <color theme="1"/>
      <name val="Calibri"/>
      <family val="2"/>
      <scheme val="minor"/>
    </font>
    <font>
      <sz val="11"/>
      <color theme="1"/>
      <name val="Arial"/>
      <family val="2"/>
    </font>
    <font>
      <b/>
      <sz val="11"/>
      <color theme="1"/>
      <name val="Arial"/>
      <family val="2"/>
    </font>
    <font>
      <sz val="11"/>
      <color theme="1"/>
      <name val="Calibri"/>
      <family val="2"/>
      <scheme val="minor"/>
    </font>
    <font>
      <sz val="10"/>
      <color theme="0"/>
      <name val="Arial"/>
      <family val="2"/>
    </font>
    <font>
      <sz val="10"/>
      <color theme="1"/>
      <name val="Arial"/>
      <family val="2"/>
    </font>
    <font>
      <b/>
      <sz val="16"/>
      <color theme="1"/>
      <name val="Arial"/>
      <family val="2"/>
    </font>
    <font>
      <sz val="11"/>
      <color indexed="8"/>
      <name val="Calibri"/>
      <family val="2"/>
    </font>
    <font>
      <b/>
      <sz val="10"/>
      <color theme="1"/>
      <name val="Arial"/>
      <family val="2"/>
    </font>
    <font>
      <sz val="10"/>
      <color theme="1"/>
      <name val="Calibri"/>
      <family val="2"/>
      <scheme val="minor"/>
    </font>
    <font>
      <b/>
      <sz val="10"/>
      <color rgb="FFFF0000"/>
      <name val="Arial"/>
      <family val="2"/>
    </font>
    <font>
      <sz val="10"/>
      <name val="Arial"/>
      <family val="2"/>
    </font>
    <font>
      <b/>
      <sz val="10"/>
      <name val="Arial"/>
      <family val="2"/>
    </font>
    <font>
      <b/>
      <i/>
      <sz val="10"/>
      <name val="Arial"/>
      <family val="2"/>
    </font>
    <font>
      <i/>
      <sz val="10"/>
      <color theme="1"/>
      <name val="Arial"/>
      <family val="2"/>
    </font>
    <font>
      <sz val="11"/>
      <name val="Arial"/>
      <family val="2"/>
    </font>
    <font>
      <b/>
      <i/>
      <sz val="10"/>
      <color theme="1"/>
      <name val="Arial"/>
      <family val="2"/>
    </font>
    <font>
      <b/>
      <sz val="11"/>
      <color theme="1"/>
      <name val="Calibri"/>
      <family val="2"/>
      <scheme val="minor"/>
    </font>
    <font>
      <sz val="11"/>
      <name val="Calibri"/>
      <family val="2"/>
      <scheme val="minor"/>
    </font>
    <font>
      <sz val="11"/>
      <color theme="0"/>
      <name val="Calibri"/>
      <family val="2"/>
      <scheme val="minor"/>
    </font>
    <font>
      <b/>
      <sz val="10"/>
      <color theme="0" tint="-0.499984740745262"/>
      <name val="Arial"/>
      <family val="2"/>
    </font>
    <font>
      <sz val="10"/>
      <color theme="0" tint="-0.499984740745262"/>
      <name val="Arial"/>
      <family val="2"/>
    </font>
    <font>
      <strike/>
      <sz val="10"/>
      <name val="Arial"/>
      <family val="2"/>
    </font>
    <font>
      <strike/>
      <sz val="10"/>
      <color theme="1"/>
      <name val="Arial"/>
      <family val="2"/>
    </font>
    <font>
      <sz val="8"/>
      <name val="Calibri"/>
      <family val="2"/>
      <scheme val="minor"/>
    </font>
    <font>
      <b/>
      <u/>
      <sz val="10"/>
      <name val="Arial"/>
      <family val="2"/>
    </font>
    <font>
      <b/>
      <u/>
      <sz val="10"/>
      <name val="Calibri"/>
      <family val="2"/>
      <scheme val="minor"/>
    </font>
    <font>
      <sz val="11"/>
      <color rgb="FF0070C0"/>
      <name val="Arial"/>
      <family val="2"/>
    </font>
    <font>
      <sz val="10"/>
      <color rgb="FF0070C0"/>
      <name val="Arial"/>
      <family val="2"/>
    </font>
  </fonts>
  <fills count="11">
    <fill>
      <patternFill patternType="none"/>
    </fill>
    <fill>
      <patternFill patternType="gray125"/>
    </fill>
    <fill>
      <patternFill patternType="solid">
        <fgColor rgb="FFFFFFCC"/>
      </patternFill>
    </fill>
    <fill>
      <patternFill patternType="solid">
        <fgColor rgb="FFE3E3E3"/>
        <bgColor indexed="64"/>
      </patternFill>
    </fill>
    <fill>
      <patternFill patternType="solid">
        <fgColor rgb="FFE6F7FD"/>
        <bgColor indexed="64"/>
      </patternFill>
    </fill>
    <fill>
      <patternFill patternType="darkVertical">
        <fgColor rgb="FFE6F7FD"/>
        <bgColor rgb="FFFDE7E1"/>
      </patternFill>
    </fill>
    <fill>
      <patternFill patternType="solid">
        <fgColor rgb="FFFDE7E1"/>
        <bgColor indexed="64"/>
      </patternFill>
    </fill>
    <fill>
      <patternFill patternType="solid">
        <fgColor rgb="FFFEFAB1"/>
        <bgColor indexed="64"/>
      </patternFill>
    </fill>
    <fill>
      <patternFill patternType="solid">
        <fgColor rgb="FFFFFDCA"/>
        <bgColor indexed="64"/>
      </patternFill>
    </fill>
    <fill>
      <patternFill patternType="solid">
        <fgColor rgb="FFFFFF00"/>
        <bgColor indexed="64"/>
      </patternFill>
    </fill>
    <fill>
      <patternFill patternType="solid">
        <fgColor rgb="FFF9B5A6"/>
        <bgColor indexed="64"/>
      </patternFill>
    </fill>
  </fills>
  <borders count="93">
    <border>
      <left/>
      <right/>
      <top/>
      <bottom/>
      <diagonal/>
    </border>
    <border>
      <left style="thin">
        <color rgb="FFB2B2B2"/>
      </left>
      <right style="thin">
        <color rgb="FFB2B2B2"/>
      </right>
      <top style="thin">
        <color rgb="FFB2B2B2"/>
      </top>
      <bottom style="thin">
        <color rgb="FFB2B2B2"/>
      </bottom>
      <diagonal/>
    </border>
    <border>
      <left style="thin">
        <color theme="0"/>
      </left>
      <right/>
      <top style="thin">
        <color theme="0"/>
      </top>
      <bottom style="thin">
        <color theme="0"/>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theme="0"/>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auto="1"/>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thick">
        <color rgb="FFFF0000"/>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ck">
        <color indexed="64"/>
      </bottom>
      <diagonal/>
    </border>
    <border>
      <left style="thick">
        <color auto="1"/>
      </left>
      <right style="thin">
        <color indexed="64"/>
      </right>
      <top/>
      <bottom style="thick">
        <color auto="1"/>
      </bottom>
      <diagonal/>
    </border>
    <border>
      <left style="thin">
        <color indexed="64"/>
      </left>
      <right style="thin">
        <color indexed="64"/>
      </right>
      <top style="thick">
        <color auto="1"/>
      </top>
      <bottom style="thick">
        <color auto="1"/>
      </bottom>
      <diagonal/>
    </border>
    <border>
      <left/>
      <right style="thin">
        <color indexed="64"/>
      </right>
      <top style="thick">
        <color indexed="64"/>
      </top>
      <bottom style="thick">
        <color indexed="64"/>
      </bottom>
      <diagonal/>
    </border>
    <border>
      <left style="thin">
        <color indexed="64"/>
      </left>
      <right style="medium">
        <color indexed="64"/>
      </right>
      <top/>
      <bottom style="thick">
        <color auto="1"/>
      </bottom>
      <diagonal/>
    </border>
    <border>
      <left/>
      <right style="medium">
        <color indexed="64"/>
      </right>
      <top style="thick">
        <color indexed="64"/>
      </top>
      <bottom style="thick">
        <color auto="1"/>
      </bottom>
      <diagonal/>
    </border>
    <border>
      <left style="medium">
        <color indexed="64"/>
      </left>
      <right style="thin">
        <color indexed="64"/>
      </right>
      <top style="thick">
        <color indexed="64"/>
      </top>
      <bottom style="thick">
        <color auto="1"/>
      </bottom>
      <diagonal/>
    </border>
    <border>
      <left style="thin">
        <color indexed="64"/>
      </left>
      <right style="medium">
        <color indexed="64"/>
      </right>
      <top style="thick">
        <color indexed="64"/>
      </top>
      <bottom style="thick">
        <color auto="1"/>
      </bottom>
      <diagonal/>
    </border>
    <border>
      <left/>
      <right/>
      <top style="thick">
        <color auto="1"/>
      </top>
      <bottom/>
      <diagonal/>
    </border>
    <border>
      <left/>
      <right style="thin">
        <color auto="1"/>
      </right>
      <top style="thin">
        <color indexed="64"/>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auto="1"/>
      </right>
      <top/>
      <bottom style="medium">
        <color auto="1"/>
      </bottom>
      <diagonal/>
    </border>
    <border>
      <left/>
      <right style="thin">
        <color auto="1"/>
      </right>
      <top style="medium">
        <color auto="1"/>
      </top>
      <bottom style="thin">
        <color auto="1"/>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style="medium">
        <color auto="1"/>
      </right>
      <top style="medium">
        <color auto="1"/>
      </top>
      <bottom style="thick">
        <color auto="1"/>
      </bottom>
      <diagonal/>
    </border>
    <border>
      <left/>
      <right style="medium">
        <color indexed="64"/>
      </right>
      <top/>
      <bottom/>
      <diagonal/>
    </border>
    <border>
      <left style="thin">
        <color indexed="64"/>
      </left>
      <right/>
      <top style="thick">
        <color indexed="64"/>
      </top>
      <bottom style="thick">
        <color indexed="64"/>
      </bottom>
      <diagonal/>
    </border>
    <border>
      <left style="thin">
        <color indexed="64"/>
      </left>
      <right/>
      <top/>
      <bottom style="thick">
        <color indexed="64"/>
      </bottom>
      <diagonal/>
    </border>
    <border>
      <left style="medium">
        <color indexed="64"/>
      </left>
      <right style="medium">
        <color indexed="64"/>
      </right>
      <top style="thick">
        <color auto="1"/>
      </top>
      <bottom style="thick">
        <color auto="1"/>
      </bottom>
      <diagonal/>
    </border>
    <border>
      <left style="thin">
        <color indexed="64"/>
      </left>
      <right style="thin">
        <color indexed="64"/>
      </right>
      <top style="thin">
        <color theme="1"/>
      </top>
      <bottom style="thin">
        <color auto="1"/>
      </bottom>
      <diagonal/>
    </border>
    <border>
      <left style="thin">
        <color indexed="64"/>
      </left>
      <right style="thin">
        <color theme="1"/>
      </right>
      <top style="thin">
        <color theme="1"/>
      </top>
      <bottom style="thin">
        <color auto="1"/>
      </bottom>
      <diagonal/>
    </border>
    <border>
      <left style="thin">
        <color auto="1"/>
      </left>
      <right style="thin">
        <color auto="1"/>
      </right>
      <top style="medium">
        <color rgb="FFFF0000"/>
      </top>
      <bottom style="thin">
        <color auto="1"/>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medium">
        <color indexed="64"/>
      </bottom>
      <diagonal/>
    </border>
    <border>
      <left style="thin">
        <color auto="1"/>
      </left>
      <right style="thin">
        <color auto="1"/>
      </right>
      <top style="thin">
        <color indexed="64"/>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indexed="64"/>
      </bottom>
      <diagonal/>
    </border>
    <border>
      <left/>
      <right/>
      <top style="thin">
        <color auto="1"/>
      </top>
      <bottom/>
      <diagonal/>
    </border>
    <border>
      <left style="medium">
        <color indexed="64"/>
      </left>
      <right/>
      <top style="thin">
        <color indexed="64"/>
      </top>
      <bottom/>
      <diagonal/>
    </border>
    <border>
      <left/>
      <right/>
      <top style="thin">
        <color theme="0"/>
      </top>
      <bottom/>
      <diagonal/>
    </border>
    <border>
      <left/>
      <right/>
      <top style="thin">
        <color auto="1"/>
      </top>
      <bottom style="medium">
        <color indexed="64"/>
      </bottom>
      <diagonal/>
    </border>
    <border>
      <left style="thin">
        <color indexed="64"/>
      </left>
      <right style="thin">
        <color indexed="64"/>
      </right>
      <top style="thin">
        <color auto="1"/>
      </top>
      <bottom style="thin">
        <color theme="1"/>
      </bottom>
      <diagonal/>
    </border>
  </borders>
  <cellStyleXfs count="4">
    <xf numFmtId="0" fontId="0" fillId="0" borderId="0"/>
    <xf numFmtId="0" fontId="7" fillId="2" borderId="1" applyNumberFormat="0" applyFont="0" applyAlignment="0" applyProtection="0"/>
    <xf numFmtId="9" fontId="3" fillId="0" borderId="0" applyFont="0" applyFill="0" applyBorder="0" applyAlignment="0" applyProtection="0"/>
    <xf numFmtId="0" fontId="11" fillId="0" borderId="0"/>
  </cellStyleXfs>
  <cellXfs count="480">
    <xf numFmtId="0" fontId="0" fillId="0" borderId="0" xfId="0"/>
    <xf numFmtId="0" fontId="4" fillId="0" borderId="0" xfId="0" applyFont="1"/>
    <xf numFmtId="0" fontId="5" fillId="0" borderId="0" xfId="0" applyFont="1"/>
    <xf numFmtId="0" fontId="5" fillId="0" borderId="0" xfId="0" applyFont="1" applyAlignment="1">
      <alignment horizontal="left" wrapText="1"/>
    </xf>
    <xf numFmtId="0" fontId="5" fillId="0" borderId="0" xfId="0" applyFont="1" applyAlignment="1">
      <alignment horizontal="center" vertical="center" wrapText="1"/>
    </xf>
    <xf numFmtId="0" fontId="6" fillId="0" borderId="3" xfId="0" applyFont="1" applyBorder="1" applyAlignment="1">
      <alignment vertical="center"/>
    </xf>
    <xf numFmtId="0" fontId="6" fillId="0" borderId="3" xfId="0" applyFont="1" applyBorder="1"/>
    <xf numFmtId="0" fontId="5" fillId="0" borderId="3" xfId="0" applyFont="1" applyBorder="1"/>
    <xf numFmtId="0" fontId="5" fillId="0" borderId="3" xfId="0" applyFont="1" applyBorder="1" applyAlignment="1">
      <alignment horizontal="center" vertical="center"/>
    </xf>
    <xf numFmtId="0" fontId="6" fillId="0" borderId="0" xfId="0" applyFont="1"/>
    <xf numFmtId="41" fontId="8" fillId="0" borderId="4" xfId="1" applyNumberFormat="1" applyFont="1" applyFill="1" applyBorder="1" applyAlignment="1" applyProtection="1">
      <alignment vertical="center"/>
    </xf>
    <xf numFmtId="0" fontId="6" fillId="0" borderId="0" xfId="0" applyFont="1" applyAlignment="1">
      <alignment horizontal="left" vertical="center"/>
    </xf>
    <xf numFmtId="0" fontId="9" fillId="0" borderId="0" xfId="0" applyFont="1" applyAlignment="1">
      <alignment vertical="top"/>
    </xf>
    <xf numFmtId="0" fontId="1" fillId="0" borderId="0" xfId="0" applyFont="1" applyAlignment="1">
      <alignment vertical="top" wrapText="1"/>
    </xf>
    <xf numFmtId="0" fontId="6" fillId="4" borderId="4" xfId="0" applyFont="1" applyFill="1" applyBorder="1" applyAlignment="1">
      <alignment horizontal="center" vertical="center"/>
    </xf>
    <xf numFmtId="0" fontId="5" fillId="0" borderId="0" xfId="0" applyFont="1" applyAlignment="1">
      <alignment horizontal="left" vertical="center"/>
    </xf>
    <xf numFmtId="41" fontId="5" fillId="5" borderId="4" xfId="1" applyNumberFormat="1" applyFont="1" applyFill="1" applyBorder="1" applyAlignment="1" applyProtection="1">
      <alignment horizontal="right" vertical="center"/>
      <protection locked="0"/>
    </xf>
    <xf numFmtId="0" fontId="5" fillId="6" borderId="4"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5" fillId="0" borderId="10" xfId="0" applyFont="1" applyBorder="1"/>
    <xf numFmtId="0" fontId="5" fillId="0" borderId="11" xfId="0" applyFont="1" applyBorder="1"/>
    <xf numFmtId="41" fontId="8" fillId="0" borderId="9" xfId="1" applyNumberFormat="1" applyFont="1" applyFill="1" applyBorder="1" applyAlignment="1" applyProtection="1">
      <alignment horizontal="center" vertical="center" wrapText="1"/>
    </xf>
    <xf numFmtId="41" fontId="8" fillId="0" borderId="9" xfId="1" applyNumberFormat="1" applyFont="1" applyFill="1" applyBorder="1" applyAlignment="1" applyProtection="1">
      <alignment horizontal="center" vertical="center"/>
    </xf>
    <xf numFmtId="41" fontId="8" fillId="0" borderId="12" xfId="1" applyNumberFormat="1" applyFont="1" applyFill="1" applyBorder="1" applyAlignment="1" applyProtection="1">
      <alignment horizontal="center" vertical="center" wrapText="1"/>
    </xf>
    <xf numFmtId="0" fontId="8" fillId="0" borderId="13" xfId="0" applyFont="1" applyBorder="1" applyAlignment="1">
      <alignment horizontal="left"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41" fontId="8" fillId="0" borderId="16" xfId="1" applyNumberFormat="1" applyFont="1" applyFill="1" applyBorder="1" applyAlignment="1" applyProtection="1">
      <alignment horizontal="center" vertical="center" wrapText="1"/>
    </xf>
    <xf numFmtId="41" fontId="8" fillId="0" borderId="17" xfId="1" applyNumberFormat="1" applyFont="1" applyFill="1" applyBorder="1" applyAlignment="1" applyProtection="1">
      <alignment horizontal="center" vertical="center" wrapText="1"/>
    </xf>
    <xf numFmtId="41" fontId="8" fillId="0" borderId="18" xfId="1" applyNumberFormat="1" applyFont="1" applyFill="1" applyBorder="1" applyAlignment="1" applyProtection="1">
      <alignment horizontal="center" vertical="center" wrapText="1"/>
    </xf>
    <xf numFmtId="0" fontId="10" fillId="0" borderId="13" xfId="0" applyFont="1" applyBorder="1" applyAlignment="1">
      <alignment horizontal="left" vertical="top"/>
    </xf>
    <xf numFmtId="0" fontId="8" fillId="0" borderId="22" xfId="0" applyFont="1" applyBorder="1" applyAlignment="1">
      <alignment horizontal="center" vertical="center" wrapText="1"/>
    </xf>
    <xf numFmtId="41" fontId="5" fillId="0" borderId="23" xfId="1" applyNumberFormat="1" applyFont="1" applyFill="1" applyBorder="1" applyAlignment="1" applyProtection="1">
      <alignment horizontal="center" vertical="center" wrapText="1"/>
    </xf>
    <xf numFmtId="41" fontId="5" fillId="0" borderId="17" xfId="1" applyNumberFormat="1" applyFont="1" applyFill="1" applyBorder="1" applyAlignment="1" applyProtection="1">
      <alignment horizontal="center" vertical="center" wrapText="1"/>
    </xf>
    <xf numFmtId="41" fontId="8" fillId="0" borderId="13" xfId="1" applyNumberFormat="1" applyFont="1" applyFill="1" applyBorder="1" applyAlignment="1" applyProtection="1">
      <alignment horizontal="center" vertical="center" wrapText="1"/>
    </xf>
    <xf numFmtId="0" fontId="8" fillId="0" borderId="24" xfId="0" applyFont="1" applyBorder="1" applyAlignment="1">
      <alignment horizontal="center" vertical="center"/>
    </xf>
    <xf numFmtId="0" fontId="9" fillId="0" borderId="21" xfId="0" applyFont="1" applyBorder="1" applyAlignment="1">
      <alignment horizontal="center" vertical="center" wrapText="1"/>
    </xf>
    <xf numFmtId="41" fontId="5" fillId="0" borderId="25" xfId="1" applyNumberFormat="1" applyFont="1" applyFill="1" applyBorder="1" applyAlignment="1" applyProtection="1">
      <alignment horizontal="center" vertical="center" wrapText="1"/>
    </xf>
    <xf numFmtId="0" fontId="9" fillId="0" borderId="24" xfId="0" applyFont="1" applyBorder="1" applyAlignment="1">
      <alignment horizontal="center" vertical="center" wrapText="1"/>
    </xf>
    <xf numFmtId="41" fontId="5" fillId="0" borderId="26" xfId="1" applyNumberFormat="1" applyFont="1" applyFill="1" applyBorder="1" applyAlignment="1" applyProtection="1">
      <alignment horizontal="center" vertical="center" wrapText="1"/>
      <protection locked="0"/>
    </xf>
    <xf numFmtId="41" fontId="5" fillId="0" borderId="27" xfId="1" applyNumberFormat="1" applyFont="1" applyFill="1" applyBorder="1" applyAlignment="1" applyProtection="1">
      <alignment horizontal="center" vertical="center" wrapText="1"/>
      <protection locked="0"/>
    </xf>
    <xf numFmtId="41" fontId="5" fillId="0" borderId="28" xfId="1" applyNumberFormat="1" applyFont="1" applyFill="1" applyBorder="1" applyAlignment="1" applyProtection="1">
      <alignment horizontal="center" vertical="center" wrapText="1"/>
      <protection locked="0"/>
    </xf>
    <xf numFmtId="41" fontId="8" fillId="0" borderId="29" xfId="1" applyNumberFormat="1" applyFont="1" applyFill="1" applyBorder="1" applyAlignment="1" applyProtection="1">
      <alignment vertical="center"/>
    </xf>
    <xf numFmtId="13" fontId="5" fillId="0" borderId="30" xfId="1" applyNumberFormat="1" applyFont="1" applyFill="1" applyBorder="1" applyAlignment="1" applyProtection="1">
      <alignment vertical="center"/>
    </xf>
    <xf numFmtId="41" fontId="8" fillId="0" borderId="30" xfId="1" applyNumberFormat="1" applyFont="1" applyFill="1" applyBorder="1" applyAlignment="1" applyProtection="1">
      <alignment vertical="center" wrapText="1"/>
    </xf>
    <xf numFmtId="41" fontId="8" fillId="0" borderId="31" xfId="1" applyNumberFormat="1" applyFont="1" applyFill="1" applyBorder="1" applyAlignment="1" applyProtection="1">
      <alignment horizontal="center" vertical="center"/>
    </xf>
    <xf numFmtId="41" fontId="8" fillId="4" borderId="32" xfId="1" applyNumberFormat="1" applyFont="1" applyFill="1" applyBorder="1" applyAlignment="1" applyProtection="1">
      <alignment horizontal="right" vertical="center"/>
      <protection locked="0"/>
    </xf>
    <xf numFmtId="41" fontId="8" fillId="3" borderId="33" xfId="1" applyNumberFormat="1" applyFont="1" applyFill="1" applyBorder="1" applyAlignment="1" applyProtection="1">
      <alignment horizontal="right" vertical="center"/>
    </xf>
    <xf numFmtId="41" fontId="8" fillId="0" borderId="29" xfId="1" applyNumberFormat="1" applyFont="1" applyFill="1" applyBorder="1" applyAlignment="1" applyProtection="1">
      <alignment horizontal="center" vertical="center"/>
    </xf>
    <xf numFmtId="41" fontId="8" fillId="6" borderId="29" xfId="1" applyNumberFormat="1" applyFont="1" applyFill="1" applyBorder="1" applyAlignment="1" applyProtection="1">
      <alignment horizontal="right" vertical="center"/>
      <protection locked="0"/>
    </xf>
    <xf numFmtId="41" fontId="8" fillId="6" borderId="30" xfId="1" applyNumberFormat="1" applyFont="1" applyFill="1" applyBorder="1" applyAlignment="1" applyProtection="1">
      <alignment horizontal="right" vertical="center"/>
      <protection locked="0"/>
    </xf>
    <xf numFmtId="41" fontId="8" fillId="6" borderId="34" xfId="1" applyNumberFormat="1" applyFont="1" applyFill="1" applyBorder="1" applyAlignment="1" applyProtection="1">
      <alignment horizontal="right" vertical="center"/>
      <protection locked="0"/>
    </xf>
    <xf numFmtId="41" fontId="5" fillId="0" borderId="35" xfId="1" applyNumberFormat="1" applyFont="1" applyFill="1" applyBorder="1" applyAlignment="1" applyProtection="1">
      <alignment vertical="center"/>
    </xf>
    <xf numFmtId="13" fontId="5" fillId="0" borderId="4" xfId="1" applyNumberFormat="1" applyFont="1" applyFill="1" applyBorder="1" applyAlignment="1" applyProtection="1">
      <alignment vertical="center"/>
    </xf>
    <xf numFmtId="41" fontId="8" fillId="0" borderId="4" xfId="1" applyNumberFormat="1" applyFont="1" applyFill="1" applyBorder="1" applyAlignment="1" applyProtection="1">
      <alignment vertical="center" wrapText="1"/>
    </xf>
    <xf numFmtId="41" fontId="5" fillId="0" borderId="4" xfId="1" applyNumberFormat="1" applyFont="1" applyFill="1" applyBorder="1" applyAlignment="1" applyProtection="1">
      <alignment horizontal="center" vertical="center"/>
    </xf>
    <xf numFmtId="41" fontId="5" fillId="4" borderId="36" xfId="1" applyNumberFormat="1" applyFont="1" applyFill="1" applyBorder="1" applyAlignment="1" applyProtection="1">
      <alignment horizontal="right" vertical="center"/>
      <protection locked="0"/>
    </xf>
    <xf numFmtId="41" fontId="8" fillId="3" borderId="37" xfId="1" applyNumberFormat="1" applyFont="1" applyFill="1" applyBorder="1" applyAlignment="1" applyProtection="1">
      <alignment horizontal="right" vertical="center"/>
    </xf>
    <xf numFmtId="41" fontId="8" fillId="0" borderId="35" xfId="1" applyNumberFormat="1" applyFont="1" applyFill="1" applyBorder="1" applyAlignment="1" applyProtection="1">
      <alignment horizontal="center" vertical="center"/>
    </xf>
    <xf numFmtId="41" fontId="5" fillId="6" borderId="35" xfId="1" applyNumberFormat="1" applyFont="1" applyFill="1" applyBorder="1" applyAlignment="1" applyProtection="1">
      <alignment horizontal="right" vertical="center"/>
      <protection locked="0"/>
    </xf>
    <xf numFmtId="41" fontId="5" fillId="6" borderId="4" xfId="1" applyNumberFormat="1" applyFont="1" applyFill="1" applyBorder="1" applyAlignment="1" applyProtection="1">
      <alignment horizontal="right" vertical="center"/>
      <protection locked="0"/>
    </xf>
    <xf numFmtId="41" fontId="5" fillId="6" borderId="36" xfId="1" applyNumberFormat="1" applyFont="1" applyFill="1" applyBorder="1" applyAlignment="1" applyProtection="1">
      <alignment horizontal="right" vertical="center"/>
      <protection locked="0"/>
    </xf>
    <xf numFmtId="41" fontId="5" fillId="0" borderId="35" xfId="1" quotePrefix="1" applyNumberFormat="1" applyFont="1" applyFill="1" applyBorder="1" applyAlignment="1" applyProtection="1">
      <alignment vertical="center"/>
    </xf>
    <xf numFmtId="41" fontId="8" fillId="0" borderId="35" xfId="1" applyNumberFormat="1" applyFont="1" applyFill="1" applyBorder="1" applyAlignment="1" applyProtection="1">
      <alignment vertical="center" wrapText="1"/>
    </xf>
    <xf numFmtId="13" fontId="5" fillId="0" borderId="4" xfId="1" quotePrefix="1" applyNumberFormat="1" applyFont="1" applyFill="1" applyBorder="1" applyAlignment="1" applyProtection="1">
      <alignment horizontal="center" vertical="center"/>
    </xf>
    <xf numFmtId="41" fontId="8" fillId="0" borderId="4" xfId="1" applyNumberFormat="1" applyFont="1" applyFill="1" applyBorder="1" applyAlignment="1" applyProtection="1">
      <alignment horizontal="center" vertical="center"/>
    </xf>
    <xf numFmtId="41" fontId="8" fillId="3" borderId="36" xfId="1" applyNumberFormat="1" applyFont="1" applyFill="1" applyBorder="1" applyAlignment="1" applyProtection="1">
      <alignment horizontal="right" vertical="center"/>
    </xf>
    <xf numFmtId="41" fontId="8" fillId="3" borderId="35" xfId="1" applyNumberFormat="1" applyFont="1" applyFill="1" applyBorder="1" applyAlignment="1" applyProtection="1">
      <alignment horizontal="right" vertical="center"/>
    </xf>
    <xf numFmtId="41" fontId="8" fillId="3" borderId="4" xfId="1" applyNumberFormat="1" applyFont="1" applyFill="1" applyBorder="1" applyAlignment="1" applyProtection="1">
      <alignment horizontal="right" vertical="center"/>
    </xf>
    <xf numFmtId="41" fontId="5" fillId="0" borderId="35" xfId="1" applyNumberFormat="1" applyFont="1" applyFill="1" applyBorder="1" applyAlignment="1" applyProtection="1">
      <alignment vertical="center" wrapText="1"/>
    </xf>
    <xf numFmtId="13" fontId="5" fillId="0" borderId="4" xfId="1" applyNumberFormat="1" applyFont="1" applyFill="1" applyBorder="1" applyAlignment="1" applyProtection="1">
      <alignment horizontal="center" vertical="center"/>
    </xf>
    <xf numFmtId="41" fontId="5" fillId="0" borderId="4" xfId="1" applyNumberFormat="1" applyFont="1" applyFill="1" applyBorder="1" applyAlignment="1" applyProtection="1">
      <alignment vertical="center" wrapText="1"/>
    </xf>
    <xf numFmtId="41" fontId="5" fillId="5" borderId="39" xfId="1" applyNumberFormat="1" applyFont="1" applyFill="1" applyBorder="1" applyAlignment="1" applyProtection="1">
      <alignment horizontal="right" vertical="center"/>
      <protection locked="0"/>
    </xf>
    <xf numFmtId="41" fontId="5" fillId="5" borderId="36" xfId="1" applyNumberFormat="1" applyFont="1" applyFill="1" applyBorder="1" applyAlignment="1" applyProtection="1">
      <alignment horizontal="right" vertical="center"/>
      <protection locked="0"/>
    </xf>
    <xf numFmtId="41" fontId="11" fillId="0" borderId="35" xfId="1" applyNumberFormat="1" applyFont="1" applyFill="1" applyBorder="1" applyAlignment="1" applyProtection="1">
      <alignment vertical="center" wrapText="1"/>
    </xf>
    <xf numFmtId="0" fontId="5" fillId="0" borderId="4" xfId="1" applyNumberFormat="1" applyFont="1" applyFill="1" applyBorder="1" applyAlignment="1" applyProtection="1">
      <alignment vertical="center" wrapText="1"/>
    </xf>
    <xf numFmtId="41" fontId="5" fillId="4" borderId="36" xfId="1" applyNumberFormat="1" applyFont="1" applyFill="1" applyBorder="1" applyAlignment="1" applyProtection="1">
      <alignment horizontal="right" vertical="center" wrapText="1"/>
      <protection locked="0"/>
    </xf>
    <xf numFmtId="41" fontId="5" fillId="6" borderId="35" xfId="1" applyNumberFormat="1" applyFont="1" applyFill="1" applyBorder="1" applyAlignment="1" applyProtection="1">
      <alignment horizontal="right" vertical="center" wrapText="1"/>
      <protection locked="0"/>
    </xf>
    <xf numFmtId="41" fontId="5" fillId="6" borderId="4" xfId="1" applyNumberFormat="1" applyFont="1" applyFill="1" applyBorder="1" applyAlignment="1" applyProtection="1">
      <alignment horizontal="right" vertical="center" wrapText="1"/>
      <protection locked="0"/>
    </xf>
    <xf numFmtId="41" fontId="5" fillId="6" borderId="36" xfId="1" applyNumberFormat="1" applyFont="1" applyFill="1" applyBorder="1" applyAlignment="1" applyProtection="1">
      <alignment horizontal="right" vertical="center" wrapText="1"/>
      <protection locked="0"/>
    </xf>
    <xf numFmtId="41" fontId="11" fillId="0" borderId="35" xfId="1" applyNumberFormat="1" applyFont="1" applyFill="1" applyBorder="1" applyAlignment="1" applyProtection="1">
      <alignment vertical="center"/>
    </xf>
    <xf numFmtId="49" fontId="11" fillId="0" borderId="4" xfId="1" applyNumberFormat="1" applyFont="1" applyFill="1" applyBorder="1" applyAlignment="1" applyProtection="1">
      <alignment vertical="center" wrapText="1"/>
    </xf>
    <xf numFmtId="41" fontId="5" fillId="3" borderId="36" xfId="1" applyNumberFormat="1" applyFont="1" applyFill="1" applyBorder="1" applyAlignment="1" applyProtection="1">
      <alignment horizontal="right" vertical="center" wrapText="1"/>
    </xf>
    <xf numFmtId="13" fontId="5" fillId="0" borderId="18" xfId="1" applyNumberFormat="1" applyFont="1" applyFill="1" applyBorder="1" applyAlignment="1" applyProtection="1">
      <alignment vertical="center"/>
    </xf>
    <xf numFmtId="13" fontId="5" fillId="0" borderId="19" xfId="1" applyNumberFormat="1" applyFont="1" applyFill="1" applyBorder="1" applyAlignment="1" applyProtection="1">
      <alignment vertical="center"/>
    </xf>
    <xf numFmtId="49" fontId="5" fillId="0" borderId="19" xfId="1" applyNumberFormat="1" applyFont="1" applyFill="1" applyBorder="1" applyAlignment="1" applyProtection="1">
      <alignment vertical="center" wrapText="1"/>
    </xf>
    <xf numFmtId="166" fontId="5" fillId="0" borderId="19" xfId="1" applyNumberFormat="1" applyFont="1" applyFill="1" applyBorder="1" applyAlignment="1" applyProtection="1">
      <alignment horizontal="center" vertical="center"/>
    </xf>
    <xf numFmtId="41" fontId="8" fillId="0" borderId="5" xfId="1" applyNumberFormat="1" applyFont="1" applyFill="1" applyBorder="1" applyAlignment="1" applyProtection="1">
      <alignment vertical="center"/>
    </xf>
    <xf numFmtId="13" fontId="5" fillId="0" borderId="40" xfId="1" quotePrefix="1" applyNumberFormat="1" applyFont="1" applyFill="1" applyBorder="1" applyAlignment="1" applyProtection="1">
      <alignment horizontal="center" vertical="center"/>
    </xf>
    <xf numFmtId="41" fontId="5" fillId="0" borderId="40" xfId="1" applyNumberFormat="1" applyFont="1" applyFill="1" applyBorder="1" applyAlignment="1" applyProtection="1">
      <alignment vertical="center" wrapText="1"/>
    </xf>
    <xf numFmtId="41" fontId="8" fillId="0" borderId="40" xfId="1" applyNumberFormat="1" applyFont="1" applyFill="1" applyBorder="1" applyAlignment="1" applyProtection="1">
      <alignment horizontal="center" vertical="center"/>
    </xf>
    <xf numFmtId="41" fontId="8" fillId="3" borderId="41" xfId="1" applyNumberFormat="1" applyFont="1" applyFill="1" applyBorder="1" applyAlignment="1" applyProtection="1">
      <alignment horizontal="right" vertical="center"/>
    </xf>
    <xf numFmtId="41" fontId="8" fillId="3" borderId="42" xfId="1" applyNumberFormat="1" applyFont="1" applyFill="1" applyBorder="1" applyAlignment="1" applyProtection="1">
      <alignment horizontal="right" vertical="center"/>
    </xf>
    <xf numFmtId="41" fontId="8" fillId="0" borderId="43" xfId="1" applyNumberFormat="1" applyFont="1" applyFill="1" applyBorder="1" applyAlignment="1" applyProtection="1">
      <alignment horizontal="center" vertical="center"/>
    </xf>
    <xf numFmtId="41" fontId="8" fillId="3" borderId="43" xfId="1" applyNumberFormat="1" applyFont="1" applyFill="1" applyBorder="1" applyAlignment="1" applyProtection="1">
      <alignment horizontal="right" vertical="center"/>
    </xf>
    <xf numFmtId="41" fontId="8" fillId="3" borderId="40" xfId="1" applyNumberFormat="1" applyFont="1" applyFill="1" applyBorder="1" applyAlignment="1" applyProtection="1">
      <alignment horizontal="right" vertical="center"/>
    </xf>
    <xf numFmtId="41" fontId="8" fillId="3" borderId="44" xfId="1" applyNumberFormat="1" applyFont="1" applyFill="1" applyBorder="1" applyAlignment="1" applyProtection="1">
      <alignment horizontal="right" vertical="center"/>
    </xf>
    <xf numFmtId="41" fontId="8" fillId="0" borderId="45" xfId="1" applyNumberFormat="1" applyFont="1" applyFill="1" applyBorder="1" applyAlignment="1" applyProtection="1">
      <alignment vertical="center" wrapText="1"/>
    </xf>
    <xf numFmtId="13" fontId="8" fillId="0" borderId="46" xfId="1" applyNumberFormat="1" applyFont="1" applyFill="1" applyBorder="1" applyAlignment="1" applyProtection="1">
      <alignment vertical="center"/>
    </xf>
    <xf numFmtId="41" fontId="5" fillId="0" borderId="47" xfId="1" applyNumberFormat="1" applyFont="1" applyFill="1" applyBorder="1" applyAlignment="1" applyProtection="1">
      <alignment vertical="center" wrapText="1"/>
    </xf>
    <xf numFmtId="0" fontId="8" fillId="0" borderId="48" xfId="1" applyNumberFormat="1" applyFont="1" applyFill="1" applyBorder="1" applyAlignment="1" applyProtection="1">
      <alignment horizontal="center" vertical="center"/>
    </xf>
    <xf numFmtId="41" fontId="8" fillId="3" borderId="50" xfId="1" applyNumberFormat="1" applyFont="1" applyFill="1" applyBorder="1" applyAlignment="1" applyProtection="1">
      <alignment horizontal="right" vertical="center"/>
    </xf>
    <xf numFmtId="41" fontId="8" fillId="0" borderId="5" xfId="1" applyNumberFormat="1" applyFont="1" applyFill="1" applyBorder="1" applyAlignment="1" applyProtection="1">
      <alignment horizontal="center" vertical="center"/>
    </xf>
    <xf numFmtId="41" fontId="8" fillId="0" borderId="52" xfId="1" applyNumberFormat="1" applyFont="1" applyFill="1" applyBorder="1" applyAlignment="1" applyProtection="1">
      <alignment horizontal="left" vertical="center"/>
    </xf>
    <xf numFmtId="13" fontId="5" fillId="0" borderId="53" xfId="1" applyNumberFormat="1" applyFont="1" applyFill="1" applyBorder="1" applyAlignment="1" applyProtection="1">
      <alignment vertical="center"/>
    </xf>
    <xf numFmtId="41" fontId="8" fillId="0" borderId="54" xfId="1" applyNumberFormat="1" applyFont="1" applyFill="1" applyBorder="1" applyAlignment="1" applyProtection="1">
      <alignment horizontal="left" vertical="center" wrapText="1"/>
    </xf>
    <xf numFmtId="41" fontId="8" fillId="0" borderId="53" xfId="1" applyNumberFormat="1" applyFont="1" applyFill="1" applyBorder="1" applyAlignment="1" applyProtection="1">
      <alignment horizontal="center" vertical="center"/>
    </xf>
    <xf numFmtId="41" fontId="8" fillId="3" borderId="55" xfId="1" applyNumberFormat="1" applyFont="1" applyFill="1" applyBorder="1" applyAlignment="1" applyProtection="1">
      <alignment horizontal="right" vertical="center"/>
    </xf>
    <xf numFmtId="41" fontId="8" fillId="3" borderId="56" xfId="1" applyNumberFormat="1" applyFont="1" applyFill="1" applyBorder="1" applyAlignment="1" applyProtection="1">
      <alignment horizontal="right" vertical="center"/>
    </xf>
    <xf numFmtId="41" fontId="8" fillId="0" borderId="57" xfId="1" applyNumberFormat="1" applyFont="1" applyFill="1" applyBorder="1" applyAlignment="1" applyProtection="1">
      <alignment horizontal="center" vertical="center"/>
    </xf>
    <xf numFmtId="41" fontId="8" fillId="3" borderId="54" xfId="1" applyNumberFormat="1" applyFont="1" applyFill="1" applyBorder="1" applyAlignment="1" applyProtection="1">
      <alignment horizontal="right" vertical="center"/>
    </xf>
    <xf numFmtId="41" fontId="8" fillId="3" borderId="53" xfId="1" applyNumberFormat="1" applyFont="1" applyFill="1" applyBorder="1" applyAlignment="1" applyProtection="1">
      <alignment horizontal="right" vertical="center"/>
    </xf>
    <xf numFmtId="41" fontId="8" fillId="3" borderId="58" xfId="1" applyNumberFormat="1" applyFont="1" applyFill="1" applyBorder="1" applyAlignment="1" applyProtection="1">
      <alignment horizontal="right" vertical="center"/>
    </xf>
    <xf numFmtId="41" fontId="2" fillId="0" borderId="59" xfId="1" applyNumberFormat="1" applyFont="1" applyFill="1" applyBorder="1" applyAlignment="1" applyProtection="1">
      <alignment vertical="center"/>
    </xf>
    <xf numFmtId="41" fontId="2" fillId="0" borderId="59" xfId="1" applyNumberFormat="1" applyFont="1" applyFill="1" applyBorder="1" applyAlignment="1" applyProtection="1">
      <alignment horizontal="center" vertical="center"/>
    </xf>
    <xf numFmtId="41" fontId="2" fillId="0" borderId="0" xfId="1" applyNumberFormat="1" applyFont="1" applyFill="1" applyBorder="1" applyAlignment="1" applyProtection="1">
      <alignment vertical="center"/>
    </xf>
    <xf numFmtId="41" fontId="12" fillId="0" borderId="19" xfId="1" applyNumberFormat="1" applyFont="1" applyFill="1" applyBorder="1" applyAlignment="1" applyProtection="1">
      <alignment horizontal="left" vertical="center"/>
    </xf>
    <xf numFmtId="0" fontId="5" fillId="0" borderId="19" xfId="0" applyFont="1" applyBorder="1"/>
    <xf numFmtId="0" fontId="8" fillId="0" borderId="19" xfId="0" applyFont="1" applyBorder="1" applyAlignment="1">
      <alignment horizontal="center" vertical="center" wrapText="1"/>
    </xf>
    <xf numFmtId="41" fontId="5" fillId="0" borderId="19" xfId="1" applyNumberFormat="1" applyFont="1" applyFill="1" applyBorder="1" applyAlignment="1" applyProtection="1">
      <alignment horizontal="right" vertical="center"/>
    </xf>
    <xf numFmtId="41" fontId="8" fillId="0" borderId="19" xfId="1" applyNumberFormat="1" applyFont="1" applyFill="1" applyBorder="1" applyAlignment="1" applyProtection="1">
      <alignment horizontal="center" vertical="center" wrapText="1"/>
    </xf>
    <xf numFmtId="41" fontId="8" fillId="0" borderId="60" xfId="1" applyNumberFormat="1" applyFont="1" applyFill="1" applyBorder="1" applyAlignment="1" applyProtection="1">
      <alignment horizontal="center" vertical="center" wrapText="1"/>
    </xf>
    <xf numFmtId="41" fontId="12" fillId="0" borderId="14" xfId="1" applyNumberFormat="1" applyFont="1" applyFill="1" applyBorder="1" applyAlignment="1" applyProtection="1">
      <alignment horizontal="left" vertical="center"/>
    </xf>
    <xf numFmtId="0" fontId="5" fillId="0" borderId="14" xfId="0" applyFont="1" applyBorder="1"/>
    <xf numFmtId="41" fontId="5" fillId="0" borderId="14" xfId="1" applyNumberFormat="1" applyFont="1" applyFill="1" applyBorder="1" applyAlignment="1" applyProtection="1">
      <alignment horizontal="right" vertical="center"/>
    </xf>
    <xf numFmtId="41" fontId="8" fillId="0" borderId="15" xfId="1" applyNumberFormat="1" applyFont="1" applyFill="1" applyBorder="1" applyAlignment="1" applyProtection="1">
      <alignment horizontal="center" vertical="center" wrapText="1"/>
    </xf>
    <xf numFmtId="41" fontId="8" fillId="0" borderId="61" xfId="1" applyNumberFormat="1" applyFont="1" applyFill="1" applyBorder="1" applyAlignment="1" applyProtection="1">
      <alignment horizontal="center" vertical="center" wrapText="1"/>
    </xf>
    <xf numFmtId="41" fontId="13" fillId="0" borderId="31" xfId="1" applyNumberFormat="1" applyFont="1" applyFill="1" applyBorder="1" applyAlignment="1" applyProtection="1">
      <alignment horizontal="left" vertical="center"/>
    </xf>
    <xf numFmtId="0" fontId="5" fillId="0" borderId="31" xfId="0" applyFont="1" applyBorder="1"/>
    <xf numFmtId="0" fontId="5" fillId="7" borderId="31" xfId="0" applyFont="1" applyFill="1" applyBorder="1"/>
    <xf numFmtId="41" fontId="5" fillId="0" borderId="31" xfId="1" applyNumberFormat="1" applyFont="1" applyFill="1" applyBorder="1" applyAlignment="1" applyProtection="1">
      <alignment horizontal="right" vertical="center"/>
    </xf>
    <xf numFmtId="41" fontId="5" fillId="6" borderId="62" xfId="1" applyNumberFormat="1" applyFont="1" applyFill="1" applyBorder="1" applyAlignment="1" applyProtection="1">
      <alignment horizontal="center" vertical="center" wrapText="1"/>
    </xf>
    <xf numFmtId="0" fontId="9" fillId="0" borderId="63" xfId="0" applyFont="1" applyBorder="1" applyAlignment="1">
      <alignment horizontal="center" vertical="center" wrapText="1"/>
    </xf>
    <xf numFmtId="41" fontId="5" fillId="3" borderId="4" xfId="1" applyNumberFormat="1" applyFont="1" applyFill="1" applyBorder="1" applyAlignment="1" applyProtection="1">
      <alignment horizontal="center" vertical="center" wrapText="1"/>
    </xf>
    <xf numFmtId="0" fontId="5" fillId="3" borderId="4" xfId="0" applyFont="1" applyFill="1" applyBorder="1" applyAlignment="1" applyProtection="1">
      <alignment vertical="center"/>
      <protection locked="0"/>
    </xf>
    <xf numFmtId="41" fontId="5" fillId="3" borderId="4" xfId="1" applyNumberFormat="1" applyFont="1" applyFill="1" applyBorder="1" applyAlignment="1" applyProtection="1">
      <alignment horizontal="right" vertical="center"/>
    </xf>
    <xf numFmtId="41" fontId="5" fillId="0" borderId="64" xfId="1" quotePrefix="1" applyNumberFormat="1" applyFont="1" applyFill="1" applyBorder="1" applyAlignment="1" applyProtection="1">
      <alignment horizontal="left" vertical="center" wrapText="1"/>
    </xf>
    <xf numFmtId="13" fontId="5" fillId="0" borderId="65" xfId="1" applyNumberFormat="1" applyFont="1" applyFill="1" applyBorder="1" applyAlignment="1" applyProtection="1">
      <alignment vertical="center"/>
    </xf>
    <xf numFmtId="41" fontId="5" fillId="3" borderId="65" xfId="1" applyNumberFormat="1" applyFont="1" applyFill="1" applyBorder="1" applyAlignment="1" applyProtection="1">
      <alignment horizontal="right" vertical="center"/>
    </xf>
    <xf numFmtId="41" fontId="5" fillId="6" borderId="65" xfId="1" applyNumberFormat="1" applyFont="1" applyFill="1" applyBorder="1" applyAlignment="1" applyProtection="1">
      <alignment horizontal="right" vertical="center"/>
      <protection locked="0"/>
    </xf>
    <xf numFmtId="41" fontId="5" fillId="0" borderId="64" xfId="1" quotePrefix="1" applyNumberFormat="1" applyFont="1" applyFill="1" applyBorder="1" applyAlignment="1" applyProtection="1">
      <alignment vertical="center" wrapText="1"/>
    </xf>
    <xf numFmtId="13" fontId="5" fillId="0" borderId="65" xfId="1" quotePrefix="1" applyNumberFormat="1" applyFont="1" applyFill="1" applyBorder="1" applyAlignment="1" applyProtection="1">
      <alignment horizontal="center" vertical="center"/>
    </xf>
    <xf numFmtId="41" fontId="14" fillId="0" borderId="4" xfId="1" applyNumberFormat="1" applyFont="1" applyFill="1" applyBorder="1" applyAlignment="1" applyProtection="1">
      <alignment vertical="center" wrapText="1"/>
    </xf>
    <xf numFmtId="41" fontId="5" fillId="0" borderId="31" xfId="1" applyNumberFormat="1" applyFont="1" applyFill="1" applyBorder="1" applyAlignment="1" applyProtection="1">
      <alignment horizontal="left" vertical="center"/>
    </xf>
    <xf numFmtId="13" fontId="5" fillId="0" borderId="61" xfId="1" quotePrefix="1" applyNumberFormat="1" applyFont="1" applyFill="1" applyBorder="1" applyAlignment="1" applyProtection="1">
      <alignment vertical="center"/>
    </xf>
    <xf numFmtId="41" fontId="14" fillId="0" borderId="0" xfId="1" applyNumberFormat="1" applyFont="1" applyFill="1" applyBorder="1" applyAlignment="1" applyProtection="1">
      <alignment vertical="center" wrapText="1"/>
    </xf>
    <xf numFmtId="167" fontId="5" fillId="3" borderId="65" xfId="1" applyNumberFormat="1" applyFont="1" applyFill="1" applyBorder="1" applyAlignment="1" applyProtection="1">
      <alignment horizontal="right" vertical="center"/>
    </xf>
    <xf numFmtId="41" fontId="5" fillId="0" borderId="38" xfId="1" applyNumberFormat="1" applyFont="1" applyFill="1" applyBorder="1" applyAlignment="1" applyProtection="1">
      <alignment vertical="center" wrapText="1"/>
    </xf>
    <xf numFmtId="41" fontId="5" fillId="3" borderId="63" xfId="1" applyNumberFormat="1" applyFont="1" applyFill="1" applyBorder="1" applyAlignment="1" applyProtection="1">
      <alignment horizontal="right" vertical="center"/>
    </xf>
    <xf numFmtId="41" fontId="5" fillId="3" borderId="4" xfId="0" applyNumberFormat="1" applyFont="1" applyFill="1" applyBorder="1" applyAlignment="1">
      <alignment vertical="center"/>
    </xf>
    <xf numFmtId="41" fontId="5" fillId="0" borderId="4" xfId="1" applyNumberFormat="1" applyFont="1" applyFill="1" applyBorder="1" applyAlignment="1" applyProtection="1">
      <alignment vertical="center"/>
    </xf>
    <xf numFmtId="41" fontId="1" fillId="0" borderId="0" xfId="1" applyNumberFormat="1" applyFont="1" applyFill="1" applyBorder="1" applyAlignment="1" applyProtection="1">
      <alignment vertical="center"/>
    </xf>
    <xf numFmtId="41" fontId="2" fillId="0" borderId="0" xfId="1" applyNumberFormat="1" applyFont="1" applyFill="1" applyBorder="1" applyAlignment="1" applyProtection="1">
      <alignment vertical="center" wrapText="1"/>
    </xf>
    <xf numFmtId="0" fontId="2" fillId="0" borderId="0" xfId="1" applyNumberFormat="1" applyFont="1" applyFill="1" applyBorder="1" applyAlignment="1" applyProtection="1">
      <alignment horizontal="left" vertical="center" wrapText="1"/>
    </xf>
    <xf numFmtId="0" fontId="2" fillId="0" borderId="0" xfId="1" applyNumberFormat="1" applyFont="1" applyFill="1" applyBorder="1" applyAlignment="1" applyProtection="1">
      <alignment horizontal="center" vertical="center" wrapText="1"/>
    </xf>
    <xf numFmtId="41" fontId="8" fillId="0" borderId="66" xfId="1" applyNumberFormat="1" applyFont="1" applyFill="1" applyBorder="1" applyAlignment="1" applyProtection="1">
      <alignment vertical="center" wrapText="1"/>
    </xf>
    <xf numFmtId="41" fontId="8" fillId="0" borderId="38" xfId="1" applyNumberFormat="1" applyFont="1" applyFill="1" applyBorder="1" applyAlignment="1" applyProtection="1">
      <alignment vertical="center" wrapText="1"/>
    </xf>
    <xf numFmtId="0" fontId="5" fillId="0" borderId="65"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center" vertical="center" wrapText="1"/>
    </xf>
    <xf numFmtId="0" fontId="8" fillId="0" borderId="0" xfId="0" applyFont="1"/>
    <xf numFmtId="41" fontId="1" fillId="0" borderId="15" xfId="1" applyNumberFormat="1" applyFont="1" applyFill="1" applyBorder="1" applyAlignment="1" applyProtection="1">
      <alignment horizontal="left" vertical="top" wrapText="1"/>
    </xf>
    <xf numFmtId="41" fontId="1" fillId="0" borderId="0" xfId="1" applyNumberFormat="1" applyFont="1" applyFill="1" applyBorder="1" applyAlignment="1" applyProtection="1">
      <alignment horizontal="left" vertical="top" wrapText="1"/>
    </xf>
    <xf numFmtId="0" fontId="5" fillId="0" borderId="0" xfId="0" applyFont="1" applyAlignment="1">
      <alignment wrapText="1"/>
    </xf>
    <xf numFmtId="0" fontId="5" fillId="0" borderId="3" xfId="0" applyFont="1" applyBorder="1" applyAlignment="1">
      <alignment vertical="center"/>
    </xf>
    <xf numFmtId="0" fontId="5" fillId="0" borderId="0" xfId="0" applyFont="1" applyAlignment="1">
      <alignment vertical="center"/>
    </xf>
    <xf numFmtId="41" fontId="15" fillId="0" borderId="0" xfId="1" applyNumberFormat="1" applyFont="1" applyFill="1" applyBorder="1" applyAlignment="1" applyProtection="1">
      <alignment horizontal="right" vertical="center"/>
    </xf>
    <xf numFmtId="0" fontId="9" fillId="0" borderId="0" xfId="0" applyFont="1"/>
    <xf numFmtId="0" fontId="8" fillId="0" borderId="5" xfId="0" applyFont="1" applyBorder="1" applyAlignment="1">
      <alignment horizontal="center" vertical="center" wrapText="1"/>
    </xf>
    <xf numFmtId="0" fontId="5" fillId="0" borderId="6" xfId="0" applyFont="1" applyBorder="1" applyAlignment="1">
      <alignment horizont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11" xfId="0" applyFont="1" applyBorder="1" applyAlignment="1">
      <alignment horizontal="center" vertical="center"/>
    </xf>
    <xf numFmtId="0" fontId="9" fillId="0" borderId="11" xfId="0" applyFont="1" applyBorder="1" applyAlignment="1">
      <alignment vertical="center" wrapText="1"/>
    </xf>
    <xf numFmtId="0" fontId="9" fillId="0" borderId="11" xfId="0" applyFont="1" applyBorder="1" applyAlignment="1">
      <alignment vertical="center"/>
    </xf>
    <xf numFmtId="0" fontId="9" fillId="0" borderId="11" xfId="0" applyFont="1" applyBorder="1" applyAlignment="1">
      <alignment horizontal="center" vertical="center"/>
    </xf>
    <xf numFmtId="0" fontId="9" fillId="0" borderId="50" xfId="0" applyFont="1" applyBorder="1" applyAlignment="1">
      <alignment horizontal="center" vertical="center"/>
    </xf>
    <xf numFmtId="0" fontId="0" fillId="0" borderId="0" xfId="0" applyAlignment="1">
      <alignment horizontal="left" vertical="center"/>
    </xf>
    <xf numFmtId="0" fontId="8" fillId="0" borderId="13" xfId="0" applyFont="1" applyBorder="1" applyAlignment="1">
      <alignment horizontal="left" vertical="center" wrapText="1"/>
    </xf>
    <xf numFmtId="0" fontId="10" fillId="0" borderId="13" xfId="0" applyFont="1" applyBorder="1" applyAlignment="1">
      <alignment horizontal="left" vertical="top" wrapText="1"/>
    </xf>
    <xf numFmtId="41" fontId="5" fillId="0" borderId="36" xfId="1" applyNumberFormat="1" applyFont="1" applyFill="1" applyBorder="1" applyAlignment="1" applyProtection="1">
      <alignment horizontal="center" vertical="center" wrapText="1"/>
    </xf>
    <xf numFmtId="0" fontId="9" fillId="0" borderId="69" xfId="0" applyFont="1" applyBorder="1" applyAlignment="1">
      <alignment horizontal="center" vertical="center" wrapText="1"/>
    </xf>
    <xf numFmtId="41" fontId="1" fillId="0" borderId="0" xfId="1" applyNumberFormat="1" applyFont="1" applyFill="1" applyBorder="1" applyAlignment="1" applyProtection="1">
      <alignment horizontal="center" vertical="center" wrapText="1"/>
    </xf>
    <xf numFmtId="41" fontId="8" fillId="0" borderId="8" xfId="1" applyNumberFormat="1" applyFont="1" applyFill="1" applyBorder="1" applyAlignment="1" applyProtection="1">
      <alignment horizontal="left" vertical="center" wrapText="1"/>
    </xf>
    <xf numFmtId="41" fontId="8" fillId="0" borderId="30" xfId="1" applyNumberFormat="1" applyFont="1" applyFill="1" applyBorder="1" applyAlignment="1" applyProtection="1">
      <alignment horizontal="center" vertical="center"/>
    </xf>
    <xf numFmtId="41" fontId="8" fillId="6" borderId="70" xfId="1" applyNumberFormat="1" applyFont="1" applyFill="1" applyBorder="1" applyAlignment="1" applyProtection="1">
      <alignment horizontal="right" vertical="center"/>
      <protection locked="0"/>
    </xf>
    <xf numFmtId="41" fontId="2" fillId="0" borderId="0" xfId="1" applyNumberFormat="1" applyFont="1" applyFill="1" applyBorder="1" applyAlignment="1" applyProtection="1">
      <alignment horizontal="right" vertical="center"/>
      <protection locked="0"/>
    </xf>
    <xf numFmtId="41" fontId="8" fillId="0" borderId="66" xfId="1" applyNumberFormat="1" applyFont="1" applyFill="1" applyBorder="1" applyAlignment="1" applyProtection="1">
      <alignment horizontal="left" vertical="center" wrapText="1"/>
    </xf>
    <xf numFmtId="41" fontId="8" fillId="3" borderId="37" xfId="1" applyNumberFormat="1" applyFont="1" applyFill="1" applyBorder="1" applyAlignment="1" applyProtection="1">
      <alignment horizontal="center" vertical="center"/>
    </xf>
    <xf numFmtId="41" fontId="1" fillId="0" borderId="0" xfId="1" applyNumberFormat="1" applyFont="1" applyFill="1" applyBorder="1" applyAlignment="1" applyProtection="1">
      <alignment horizontal="right" vertical="center"/>
      <protection locked="0"/>
    </xf>
    <xf numFmtId="41" fontId="8" fillId="0" borderId="35" xfId="1" applyNumberFormat="1" applyFont="1" applyFill="1" applyBorder="1" applyAlignment="1" applyProtection="1">
      <alignment vertical="center"/>
    </xf>
    <xf numFmtId="41" fontId="8" fillId="3" borderId="66" xfId="1" applyNumberFormat="1" applyFont="1" applyFill="1" applyBorder="1" applyAlignment="1" applyProtection="1">
      <alignment horizontal="center" vertical="center"/>
    </xf>
    <xf numFmtId="41" fontId="8" fillId="3" borderId="65" xfId="1" applyNumberFormat="1" applyFont="1" applyFill="1" applyBorder="1" applyAlignment="1" applyProtection="1">
      <alignment horizontal="right" vertical="center"/>
    </xf>
    <xf numFmtId="41" fontId="2" fillId="0" borderId="0" xfId="1" applyNumberFormat="1" applyFont="1" applyFill="1" applyBorder="1" applyAlignment="1" applyProtection="1">
      <alignment horizontal="right" vertical="center"/>
    </xf>
    <xf numFmtId="0" fontId="5" fillId="0" borderId="66" xfId="1" applyNumberFormat="1" applyFont="1" applyFill="1" applyBorder="1" applyAlignment="1" applyProtection="1">
      <alignment horizontal="left" vertical="center" wrapText="1"/>
    </xf>
    <xf numFmtId="41" fontId="5" fillId="4" borderId="66" xfId="1" applyNumberFormat="1" applyFont="1" applyFill="1" applyBorder="1" applyAlignment="1" applyProtection="1">
      <alignment horizontal="center" vertical="center"/>
      <protection locked="0"/>
    </xf>
    <xf numFmtId="41" fontId="5" fillId="0" borderId="4" xfId="1" applyNumberFormat="1" applyFont="1" applyFill="1" applyBorder="1" applyAlignment="1" applyProtection="1">
      <alignment horizontal="center" vertical="center" wrapText="1"/>
    </xf>
    <xf numFmtId="41" fontId="5" fillId="4" borderId="66" xfId="1" applyNumberFormat="1" applyFont="1" applyFill="1" applyBorder="1" applyAlignment="1" applyProtection="1">
      <alignment horizontal="center" vertical="center" wrapText="1"/>
      <protection locked="0"/>
    </xf>
    <xf numFmtId="41" fontId="5" fillId="6" borderId="65" xfId="1" applyNumberFormat="1" applyFont="1" applyFill="1" applyBorder="1" applyAlignment="1" applyProtection="1">
      <alignment horizontal="right" vertical="center" wrapText="1"/>
      <protection locked="0"/>
    </xf>
    <xf numFmtId="41" fontId="1" fillId="0" borderId="0" xfId="1" applyNumberFormat="1" applyFont="1" applyFill="1" applyBorder="1" applyAlignment="1" applyProtection="1">
      <alignment horizontal="right" vertical="center" wrapText="1"/>
      <protection locked="0"/>
    </xf>
    <xf numFmtId="0" fontId="11" fillId="0" borderId="66" xfId="1" applyNumberFormat="1" applyFont="1" applyFill="1" applyBorder="1" applyAlignment="1" applyProtection="1">
      <alignment horizontal="left" vertical="center" wrapText="1"/>
    </xf>
    <xf numFmtId="41" fontId="5" fillId="3" borderId="66" xfId="1" applyNumberFormat="1" applyFont="1" applyFill="1" applyBorder="1" applyAlignment="1" applyProtection="1">
      <alignment horizontal="center" vertical="center"/>
    </xf>
    <xf numFmtId="41" fontId="5" fillId="3" borderId="4" xfId="1" applyNumberFormat="1" applyFont="1" applyFill="1" applyBorder="1" applyAlignment="1" applyProtection="1">
      <alignment horizontal="right" vertical="center"/>
      <protection locked="0"/>
    </xf>
    <xf numFmtId="41" fontId="5" fillId="3" borderId="36" xfId="1" applyNumberFormat="1" applyFont="1" applyFill="1" applyBorder="1" applyAlignment="1" applyProtection="1">
      <alignment horizontal="right" vertical="center"/>
      <protection locked="0"/>
    </xf>
    <xf numFmtId="49" fontId="5" fillId="0" borderId="66" xfId="1" applyNumberFormat="1" applyFont="1" applyFill="1" applyBorder="1" applyAlignment="1" applyProtection="1">
      <alignment horizontal="left" vertical="center" wrapText="1"/>
    </xf>
    <xf numFmtId="0" fontId="5" fillId="0" borderId="71" xfId="1" applyNumberFormat="1" applyFont="1" applyFill="1" applyBorder="1" applyAlignment="1" applyProtection="1">
      <alignment horizontal="left" vertical="center" wrapText="1"/>
    </xf>
    <xf numFmtId="166" fontId="1" fillId="0" borderId="0" xfId="1" applyNumberFormat="1" applyFont="1" applyFill="1" applyBorder="1" applyAlignment="1" applyProtection="1">
      <alignment horizontal="right" vertical="center"/>
    </xf>
    <xf numFmtId="41" fontId="5" fillId="0" borderId="72" xfId="1" applyNumberFormat="1" applyFont="1" applyFill="1" applyBorder="1" applyAlignment="1" applyProtection="1">
      <alignment horizontal="left" vertical="center" wrapText="1"/>
    </xf>
    <xf numFmtId="41" fontId="8" fillId="3" borderId="7" xfId="1" applyNumberFormat="1" applyFont="1" applyFill="1" applyBorder="1" applyAlignment="1" applyProtection="1">
      <alignment horizontal="center" vertical="center"/>
    </xf>
    <xf numFmtId="41" fontId="12" fillId="3" borderId="42" xfId="1" applyNumberFormat="1" applyFont="1" applyFill="1" applyBorder="1" applyAlignment="1" applyProtection="1">
      <alignment horizontal="center" vertical="center"/>
    </xf>
    <xf numFmtId="41" fontId="8" fillId="3" borderId="73" xfId="1" applyNumberFormat="1" applyFont="1" applyFill="1" applyBorder="1" applyAlignment="1" applyProtection="1">
      <alignment horizontal="right" vertical="center"/>
    </xf>
    <xf numFmtId="41" fontId="5" fillId="0" borderId="48" xfId="1" applyNumberFormat="1" applyFont="1" applyFill="1" applyBorder="1" applyAlignment="1" applyProtection="1">
      <alignment horizontal="left" vertical="center" wrapText="1"/>
    </xf>
    <xf numFmtId="41" fontId="8" fillId="3" borderId="75" xfId="1" applyNumberFormat="1" applyFont="1" applyFill="1" applyBorder="1" applyAlignment="1" applyProtection="1">
      <alignment horizontal="center" vertical="center"/>
    </xf>
    <xf numFmtId="41" fontId="8" fillId="0" borderId="13" xfId="1" applyNumberFormat="1" applyFont="1" applyFill="1" applyBorder="1" applyAlignment="1" applyProtection="1">
      <alignment horizontal="center" vertical="center"/>
    </xf>
    <xf numFmtId="0" fontId="2" fillId="0" borderId="0" xfId="1" applyNumberFormat="1" applyFont="1" applyFill="1" applyBorder="1" applyAlignment="1" applyProtection="1">
      <alignment horizontal="right" vertical="center"/>
      <protection locked="0"/>
    </xf>
    <xf numFmtId="13" fontId="5" fillId="0" borderId="53" xfId="1" applyNumberFormat="1" applyFont="1" applyFill="1" applyBorder="1" applyAlignment="1" applyProtection="1">
      <alignment horizontal="center" vertical="center"/>
    </xf>
    <xf numFmtId="41" fontId="8" fillId="0" borderId="76" xfId="1" applyNumberFormat="1" applyFont="1" applyFill="1" applyBorder="1" applyAlignment="1" applyProtection="1">
      <alignment horizontal="left" vertical="center" wrapText="1"/>
    </xf>
    <xf numFmtId="41" fontId="8" fillId="3" borderId="77" xfId="1" applyNumberFormat="1" applyFont="1" applyFill="1" applyBorder="1" applyAlignment="1" applyProtection="1">
      <alignment horizontal="center" vertical="center"/>
    </xf>
    <xf numFmtId="41" fontId="8" fillId="3" borderId="78" xfId="1" applyNumberFormat="1" applyFont="1" applyFill="1" applyBorder="1" applyAlignment="1" applyProtection="1">
      <alignment horizontal="center" vertical="center"/>
    </xf>
    <xf numFmtId="41" fontId="5" fillId="0" borderId="62"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vertical="center" wrapText="1"/>
    </xf>
    <xf numFmtId="41" fontId="5" fillId="6" borderId="31" xfId="1" applyNumberFormat="1" applyFont="1" applyFill="1" applyBorder="1" applyAlignment="1" applyProtection="1">
      <alignment horizontal="right" vertical="center"/>
      <protection locked="0"/>
    </xf>
    <xf numFmtId="41" fontId="5" fillId="3" borderId="31" xfId="1" applyNumberFormat="1" applyFont="1" applyFill="1" applyBorder="1" applyAlignment="1" applyProtection="1">
      <alignment horizontal="right" vertical="center"/>
    </xf>
    <xf numFmtId="0" fontId="8" fillId="0" borderId="14" xfId="1" quotePrefix="1" applyNumberFormat="1" applyFont="1" applyFill="1" applyBorder="1" applyAlignment="1" applyProtection="1">
      <alignment horizontal="left" vertical="center" wrapText="1"/>
    </xf>
    <xf numFmtId="0" fontId="9" fillId="0" borderId="66" xfId="0" applyFont="1" applyBorder="1" applyAlignment="1">
      <alignment horizontal="left" indent="2"/>
    </xf>
    <xf numFmtId="0" fontId="11" fillId="0" borderId="64" xfId="1" applyNumberFormat="1" applyFont="1" applyFill="1" applyBorder="1" applyAlignment="1" applyProtection="1">
      <alignment horizontal="left" vertical="center" wrapText="1"/>
    </xf>
    <xf numFmtId="0" fontId="12" fillId="0" borderId="14" xfId="1" applyNumberFormat="1" applyFont="1" applyFill="1" applyBorder="1" applyAlignment="1" applyProtection="1">
      <alignment horizontal="left" vertical="center" wrapText="1"/>
    </xf>
    <xf numFmtId="0" fontId="11" fillId="0" borderId="31" xfId="1" applyNumberFormat="1" applyFont="1" applyFill="1" applyBorder="1" applyAlignment="1" applyProtection="1">
      <alignment horizontal="left" vertical="center" wrapText="1"/>
    </xf>
    <xf numFmtId="0" fontId="11" fillId="0" borderId="19" xfId="1" applyNumberFormat="1" applyFont="1" applyFill="1" applyBorder="1" applyAlignment="1" applyProtection="1">
      <alignment horizontal="left" vertical="center" wrapText="1"/>
    </xf>
    <xf numFmtId="0" fontId="9" fillId="0" borderId="38" xfId="0" applyFont="1" applyBorder="1" applyAlignment="1">
      <alignment horizontal="left" indent="2"/>
    </xf>
    <xf numFmtId="0" fontId="8" fillId="0" borderId="14" xfId="1" applyNumberFormat="1" applyFont="1" applyFill="1" applyBorder="1" applyAlignment="1" applyProtection="1">
      <alignment vertical="center" wrapText="1"/>
    </xf>
    <xf numFmtId="0" fontId="8" fillId="0" borderId="14" xfId="0" applyFont="1" applyBorder="1" applyAlignment="1">
      <alignment wrapText="1"/>
    </xf>
    <xf numFmtId="0" fontId="9" fillId="0" borderId="4" xfId="0" applyFont="1" applyBorder="1" applyAlignment="1">
      <alignment horizontal="left" vertical="center"/>
    </xf>
    <xf numFmtId="0" fontId="11" fillId="0" borderId="4" xfId="1" quotePrefix="1" applyNumberFormat="1" applyFont="1" applyFill="1" applyBorder="1" applyAlignment="1" applyProtection="1">
      <alignment horizontal="left" vertical="center" wrapText="1"/>
    </xf>
    <xf numFmtId="41" fontId="5" fillId="3" borderId="4" xfId="1" applyNumberFormat="1" applyFont="1" applyFill="1" applyBorder="1" applyAlignment="1" applyProtection="1">
      <alignment horizontal="right" vertical="center" wrapText="1"/>
    </xf>
    <xf numFmtId="0" fontId="5" fillId="0" borderId="4" xfId="0" applyFont="1" applyBorder="1" applyAlignment="1">
      <alignment horizontal="left" vertical="center" wrapText="1"/>
    </xf>
    <xf numFmtId="0" fontId="16" fillId="0" borderId="79" xfId="1" applyNumberFormat="1" applyFont="1" applyFill="1" applyBorder="1" applyAlignment="1" applyProtection="1">
      <alignment horizontal="left" vertical="center"/>
    </xf>
    <xf numFmtId="0" fontId="5" fillId="0" borderId="80" xfId="1" applyNumberFormat="1" applyFont="1" applyFill="1" applyBorder="1" applyAlignment="1" applyProtection="1">
      <alignment horizontal="left" vertical="center" wrapText="1"/>
    </xf>
    <xf numFmtId="167" fontId="5" fillId="3" borderId="4" xfId="1" applyNumberFormat="1" applyFont="1" applyFill="1" applyBorder="1" applyAlignment="1" applyProtection="1">
      <alignment horizontal="right" vertical="center"/>
    </xf>
    <xf numFmtId="41" fontId="1" fillId="0" borderId="0" xfId="1" applyNumberFormat="1" applyFont="1" applyFill="1" applyBorder="1" applyAlignment="1" applyProtection="1">
      <alignment horizontal="right" vertical="center" wrapText="1"/>
    </xf>
    <xf numFmtId="0" fontId="8" fillId="0" borderId="65" xfId="1" applyNumberFormat="1" applyFont="1" applyFill="1" applyBorder="1" applyAlignment="1" applyProtection="1">
      <alignment horizontal="left" vertical="center" wrapText="1"/>
    </xf>
    <xf numFmtId="170" fontId="2" fillId="0" borderId="0" xfId="1" applyNumberFormat="1" applyFont="1" applyFill="1" applyBorder="1" applyAlignment="1" applyProtection="1">
      <alignment horizontal="right" vertical="center"/>
    </xf>
    <xf numFmtId="0" fontId="0" fillId="0" borderId="0" xfId="0" applyAlignment="1">
      <alignment horizontal="left" vertical="top" wrapText="1"/>
    </xf>
    <xf numFmtId="0" fontId="5" fillId="0" borderId="0" xfId="0" applyFont="1" applyAlignment="1">
      <alignment vertical="top"/>
    </xf>
    <xf numFmtId="0" fontId="17" fillId="0" borderId="0" xfId="0" applyFont="1" applyAlignment="1">
      <alignment vertical="top"/>
    </xf>
    <xf numFmtId="0" fontId="17" fillId="9" borderId="0" xfId="0" applyFont="1" applyFill="1" applyAlignment="1">
      <alignment vertical="top"/>
    </xf>
    <xf numFmtId="0" fontId="0" fillId="0" borderId="0" xfId="0" applyAlignment="1">
      <alignment vertical="top"/>
    </xf>
    <xf numFmtId="41" fontId="0" fillId="9" borderId="0" xfId="0" applyNumberFormat="1" applyFill="1" applyAlignment="1">
      <alignment vertical="top"/>
    </xf>
    <xf numFmtId="0" fontId="18" fillId="0" borderId="0" xfId="0" applyFont="1" applyAlignment="1">
      <alignment vertical="top"/>
    </xf>
    <xf numFmtId="0" fontId="0" fillId="9" borderId="0" xfId="0" applyFill="1" applyAlignment="1">
      <alignment vertical="top"/>
    </xf>
    <xf numFmtId="0" fontId="0" fillId="0" borderId="0" xfId="0" quotePrefix="1" applyAlignment="1">
      <alignment vertical="top"/>
    </xf>
    <xf numFmtId="13" fontId="0" fillId="9" borderId="0" xfId="0" applyNumberFormat="1" applyFill="1" applyAlignment="1">
      <alignment vertical="top"/>
    </xf>
    <xf numFmtId="49" fontId="0" fillId="9" borderId="0" xfId="0" applyNumberFormat="1" applyFill="1" applyAlignment="1">
      <alignment vertical="top"/>
    </xf>
    <xf numFmtId="0" fontId="0" fillId="0" borderId="0" xfId="0" quotePrefix="1" applyAlignment="1">
      <alignment vertical="top" wrapText="1"/>
    </xf>
    <xf numFmtId="0" fontId="0" fillId="0" borderId="0" xfId="0" applyAlignment="1">
      <alignment vertical="top" wrapText="1"/>
    </xf>
    <xf numFmtId="0" fontId="19" fillId="0" borderId="2" xfId="0" applyFont="1" applyBorder="1" applyAlignment="1">
      <alignment vertical="center" wrapText="1"/>
    </xf>
    <xf numFmtId="164" fontId="0" fillId="9" borderId="0" xfId="0" applyNumberFormat="1" applyFill="1" applyAlignment="1">
      <alignment vertical="top"/>
    </xf>
    <xf numFmtId="164" fontId="20" fillId="3" borderId="66" xfId="3" applyNumberFormat="1" applyFont="1" applyFill="1" applyBorder="1" applyAlignment="1">
      <alignment vertical="center"/>
    </xf>
    <xf numFmtId="165" fontId="0" fillId="0" borderId="0" xfId="0" applyNumberFormat="1"/>
    <xf numFmtId="14" fontId="5" fillId="3" borderId="66" xfId="0" applyNumberFormat="1" applyFont="1" applyFill="1" applyBorder="1" applyAlignment="1">
      <alignment horizontal="left" vertical="center"/>
    </xf>
    <xf numFmtId="41" fontId="5" fillId="5" borderId="4" xfId="1" applyNumberFormat="1" applyFont="1" applyFill="1" applyBorder="1" applyAlignment="1" applyProtection="1">
      <alignment horizontal="right" vertical="center"/>
    </xf>
    <xf numFmtId="41" fontId="5" fillId="0" borderId="31" xfId="1" applyNumberFormat="1" applyFont="1" applyFill="1" applyBorder="1" applyAlignment="1" applyProtection="1">
      <alignment vertical="center" wrapText="1"/>
    </xf>
    <xf numFmtId="0" fontId="9" fillId="0" borderId="31" xfId="0" applyFont="1" applyBorder="1" applyAlignment="1">
      <alignment vertical="center"/>
    </xf>
    <xf numFmtId="41" fontId="5" fillId="0" borderId="62" xfId="1" applyNumberFormat="1" applyFont="1" applyFill="1" applyBorder="1" applyAlignment="1" applyProtection="1">
      <alignment horizontal="left" vertical="center" wrapText="1"/>
    </xf>
    <xf numFmtId="0" fontId="5" fillId="0" borderId="4" xfId="0" applyFont="1" applyBorder="1" applyAlignment="1">
      <alignment vertical="center" wrapText="1"/>
    </xf>
    <xf numFmtId="41" fontId="5" fillId="0" borderId="66" xfId="1" quotePrefix="1" applyNumberFormat="1" applyFont="1" applyFill="1" applyBorder="1" applyAlignment="1" applyProtection="1">
      <alignment horizontal="left" vertical="center" wrapText="1"/>
    </xf>
    <xf numFmtId="41" fontId="5" fillId="4" borderId="4" xfId="1" applyNumberFormat="1" applyFont="1" applyFill="1" applyBorder="1" applyAlignment="1" applyProtection="1">
      <alignment horizontal="right" vertical="center"/>
    </xf>
    <xf numFmtId="41" fontId="5" fillId="6" borderId="4" xfId="1" applyNumberFormat="1" applyFont="1" applyFill="1" applyBorder="1" applyAlignment="1" applyProtection="1">
      <alignment horizontal="right" vertical="center"/>
    </xf>
    <xf numFmtId="164" fontId="20" fillId="3" borderId="14" xfId="3"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4" xfId="0" applyFont="1" applyFill="1" applyBorder="1" applyAlignment="1">
      <alignment horizontal="center" vertical="center" wrapText="1"/>
    </xf>
    <xf numFmtId="164" fontId="20" fillId="3" borderId="19" xfId="3" applyNumberFormat="1" applyFont="1" applyFill="1" applyBorder="1" applyAlignment="1">
      <alignment horizontal="center" vertical="center" wrapText="1"/>
    </xf>
    <xf numFmtId="14" fontId="5" fillId="3" borderId="14" xfId="0" applyNumberFormat="1" applyFont="1" applyFill="1" applyBorder="1" applyAlignment="1">
      <alignment horizontal="left" vertical="center"/>
    </xf>
    <xf numFmtId="41" fontId="8" fillId="3" borderId="54" xfId="1" applyNumberFormat="1" applyFont="1" applyFill="1" applyBorder="1" applyAlignment="1" applyProtection="1">
      <alignment horizontal="left" vertical="center" wrapText="1"/>
    </xf>
    <xf numFmtId="41" fontId="5" fillId="3" borderId="40" xfId="1" applyNumberFormat="1" applyFont="1" applyFill="1" applyBorder="1" applyAlignment="1" applyProtection="1">
      <alignment vertical="center" wrapText="1"/>
    </xf>
    <xf numFmtId="41" fontId="5" fillId="3" borderId="47" xfId="1" applyNumberFormat="1" applyFont="1" applyFill="1" applyBorder="1" applyAlignment="1" applyProtection="1">
      <alignment vertical="center" wrapText="1"/>
    </xf>
    <xf numFmtId="0" fontId="5" fillId="3" borderId="31" xfId="0" applyFont="1" applyFill="1" applyBorder="1"/>
    <xf numFmtId="0" fontId="5" fillId="3" borderId="4" xfId="1" applyNumberFormat="1" applyFont="1" applyFill="1" applyBorder="1" applyAlignment="1" applyProtection="1">
      <alignment horizontal="left" vertical="center" wrapText="1"/>
    </xf>
    <xf numFmtId="0" fontId="5" fillId="3" borderId="65" xfId="1" applyNumberFormat="1" applyFont="1" applyFill="1" applyBorder="1" applyAlignment="1" applyProtection="1">
      <alignment horizontal="left" vertical="center" wrapText="1"/>
    </xf>
    <xf numFmtId="0" fontId="5" fillId="3" borderId="19" xfId="1" applyNumberFormat="1" applyFont="1" applyFill="1" applyBorder="1" applyAlignment="1" applyProtection="1">
      <alignment horizontal="left" vertical="center" wrapText="1"/>
    </xf>
    <xf numFmtId="0" fontId="5" fillId="3" borderId="40" xfId="1" applyNumberFormat="1" applyFont="1" applyFill="1" applyBorder="1" applyAlignment="1" applyProtection="1">
      <alignment horizontal="left" vertical="center" wrapText="1"/>
    </xf>
    <xf numFmtId="0" fontId="5" fillId="3" borderId="47" xfId="1" applyNumberFormat="1" applyFont="1" applyFill="1" applyBorder="1" applyAlignment="1" applyProtection="1">
      <alignment horizontal="left" vertical="center" wrapText="1"/>
    </xf>
    <xf numFmtId="0" fontId="8" fillId="3" borderId="53" xfId="1" applyNumberFormat="1" applyFont="1" applyFill="1" applyBorder="1" applyAlignment="1" applyProtection="1">
      <alignment horizontal="left" vertical="center" wrapText="1"/>
    </xf>
    <xf numFmtId="0" fontId="6" fillId="0" borderId="0" xfId="0" applyFont="1" applyAlignment="1">
      <alignment vertical="center"/>
    </xf>
    <xf numFmtId="0" fontId="8" fillId="0" borderId="42" xfId="0" applyFont="1" applyBorder="1" applyAlignment="1" applyProtection="1">
      <alignment vertical="center"/>
      <protection locked="0"/>
    </xf>
    <xf numFmtId="0" fontId="8" fillId="0" borderId="42" xfId="0" applyFont="1" applyBorder="1" applyAlignment="1" applyProtection="1">
      <alignment horizontal="left" vertical="center"/>
      <protection locked="0"/>
    </xf>
    <xf numFmtId="41" fontId="8" fillId="6" borderId="46" xfId="1" applyNumberFormat="1" applyFont="1" applyFill="1" applyBorder="1" applyAlignment="1" applyProtection="1">
      <alignment horizontal="right" vertical="center"/>
      <protection locked="0"/>
    </xf>
    <xf numFmtId="41" fontId="8" fillId="6" borderId="47" xfId="1" applyNumberFormat="1" applyFont="1" applyFill="1" applyBorder="1" applyAlignment="1" applyProtection="1">
      <alignment horizontal="right" vertical="center"/>
      <protection locked="0"/>
    </xf>
    <xf numFmtId="41" fontId="8" fillId="6" borderId="49" xfId="1" applyNumberFormat="1" applyFont="1" applyFill="1" applyBorder="1" applyAlignment="1" applyProtection="1">
      <alignment horizontal="right" vertical="center"/>
      <protection locked="0"/>
    </xf>
    <xf numFmtId="41" fontId="8" fillId="4" borderId="74" xfId="1" applyNumberFormat="1" applyFont="1" applyFill="1" applyBorder="1" applyAlignment="1" applyProtection="1">
      <alignment horizontal="center" vertical="center"/>
      <protection locked="0"/>
    </xf>
    <xf numFmtId="41" fontId="5" fillId="0" borderId="14" xfId="1" applyNumberFormat="1" applyFont="1" applyFill="1" applyBorder="1" applyAlignment="1" applyProtection="1">
      <alignment horizontal="center" vertical="center" wrapText="1"/>
    </xf>
    <xf numFmtId="41" fontId="5" fillId="0" borderId="31" xfId="1" applyNumberFormat="1" applyFont="1" applyFill="1" applyBorder="1" applyAlignment="1" applyProtection="1">
      <alignment horizontal="center" vertical="center" wrapText="1"/>
    </xf>
    <xf numFmtId="41" fontId="13" fillId="0" borderId="14" xfId="1" applyNumberFormat="1" applyFont="1" applyFill="1" applyBorder="1" applyAlignment="1" applyProtection="1">
      <alignment horizontal="left" vertical="center"/>
    </xf>
    <xf numFmtId="41" fontId="5" fillId="0" borderId="64" xfId="1" applyNumberFormat="1" applyFont="1" applyFill="1" applyBorder="1" applyAlignment="1" applyProtection="1">
      <alignment vertical="center"/>
    </xf>
    <xf numFmtId="0" fontId="9" fillId="0" borderId="66" xfId="0" applyFont="1" applyBorder="1"/>
    <xf numFmtId="0" fontId="5" fillId="0" borderId="64" xfId="1" applyNumberFormat="1" applyFont="1" applyFill="1" applyBorder="1" applyAlignment="1" applyProtection="1">
      <alignment horizontal="left" vertical="center" wrapText="1"/>
    </xf>
    <xf numFmtId="0" fontId="11" fillId="0" borderId="81" xfId="1" applyNumberFormat="1" applyFont="1" applyFill="1" applyBorder="1" applyAlignment="1" applyProtection="1">
      <alignment horizontal="left" vertical="center" wrapText="1"/>
    </xf>
    <xf numFmtId="0" fontId="9" fillId="0" borderId="66" xfId="0" applyFont="1" applyBorder="1" applyAlignment="1">
      <alignment vertical="center"/>
    </xf>
    <xf numFmtId="0" fontId="9" fillId="0" borderId="66" xfId="0" applyFont="1" applyBorder="1" applyAlignment="1">
      <alignment horizontal="left" vertical="center"/>
    </xf>
    <xf numFmtId="0" fontId="11" fillId="0" borderId="31" xfId="1" quotePrefix="1" applyNumberFormat="1" applyFont="1" applyFill="1" applyBorder="1" applyAlignment="1" applyProtection="1">
      <alignment horizontal="left" vertical="center" wrapText="1"/>
    </xf>
    <xf numFmtId="0" fontId="5" fillId="0" borderId="64" xfId="1" quotePrefix="1" applyNumberFormat="1" applyFont="1" applyFill="1" applyBorder="1" applyAlignment="1" applyProtection="1">
      <alignment horizontal="left" vertical="center" wrapText="1"/>
    </xf>
    <xf numFmtId="171" fontId="5" fillId="3" borderId="65" xfId="2" applyNumberFormat="1" applyFont="1" applyFill="1" applyBorder="1" applyAlignment="1" applyProtection="1">
      <alignment horizontal="right" vertical="center"/>
    </xf>
    <xf numFmtId="171" fontId="5" fillId="3" borderId="4" xfId="1" applyNumberFormat="1" applyFont="1" applyFill="1" applyBorder="1" applyAlignment="1" applyProtection="1">
      <alignment horizontal="right" vertical="center"/>
    </xf>
    <xf numFmtId="171" fontId="5" fillId="3" borderId="4" xfId="1" applyNumberFormat="1" applyFont="1" applyFill="1" applyBorder="1" applyAlignment="1" applyProtection="1">
      <alignment horizontal="right" vertical="center" wrapText="1"/>
    </xf>
    <xf numFmtId="0" fontId="0" fillId="0" borderId="17" xfId="0" applyBorder="1" applyAlignment="1">
      <alignment horizontal="center" vertical="center" wrapText="1"/>
    </xf>
    <xf numFmtId="41" fontId="8" fillId="4" borderId="34" xfId="1" applyNumberFormat="1" applyFont="1" applyFill="1" applyBorder="1" applyAlignment="1" applyProtection="1">
      <alignment horizontal="right" vertical="center"/>
      <protection locked="0"/>
    </xf>
    <xf numFmtId="41" fontId="8" fillId="3" borderId="33" xfId="1" applyNumberFormat="1" applyFont="1" applyFill="1" applyBorder="1" applyAlignment="1" applyProtection="1">
      <alignment horizontal="center" vertical="center"/>
    </xf>
    <xf numFmtId="0" fontId="8" fillId="0" borderId="13" xfId="0" applyFont="1" applyBorder="1" applyAlignment="1">
      <alignment vertical="center" wrapText="1"/>
    </xf>
    <xf numFmtId="0" fontId="8" fillId="3" borderId="15" xfId="0" applyFont="1" applyFill="1" applyBorder="1" applyAlignment="1">
      <alignment horizontal="center" vertical="center" wrapText="1"/>
    </xf>
    <xf numFmtId="14" fontId="5" fillId="3" borderId="8" xfId="0" applyNumberFormat="1" applyFont="1" applyFill="1" applyBorder="1" applyAlignment="1">
      <alignment horizontal="left" vertical="center"/>
    </xf>
    <xf numFmtId="0" fontId="5" fillId="0" borderId="4" xfId="0" applyFont="1" applyBorder="1" applyAlignment="1">
      <alignment horizontal="center" vertical="center"/>
    </xf>
    <xf numFmtId="41" fontId="5" fillId="4" borderId="4" xfId="1" applyNumberFormat="1" applyFont="1" applyFill="1" applyBorder="1" applyAlignment="1" applyProtection="1">
      <alignment horizontal="right" vertical="center"/>
      <protection locked="0"/>
    </xf>
    <xf numFmtId="41" fontId="5" fillId="4" borderId="4" xfId="1" applyNumberFormat="1" applyFont="1" applyFill="1" applyBorder="1" applyAlignment="1" applyProtection="1">
      <alignment horizontal="right" vertical="center" wrapText="1"/>
      <protection locked="0"/>
    </xf>
    <xf numFmtId="172" fontId="5" fillId="6" borderId="19" xfId="1" applyNumberFormat="1" applyFont="1" applyFill="1" applyBorder="1" applyAlignment="1" applyProtection="1">
      <alignment horizontal="center" vertical="center" wrapText="1"/>
      <protection locked="0" hidden="1"/>
    </xf>
    <xf numFmtId="172" fontId="5" fillId="6" borderId="20" xfId="1" applyNumberFormat="1" applyFont="1" applyFill="1" applyBorder="1" applyAlignment="1" applyProtection="1">
      <alignment horizontal="center" vertical="center" wrapText="1"/>
      <protection locked="0" hidden="1"/>
    </xf>
    <xf numFmtId="49" fontId="8" fillId="6" borderId="19" xfId="1" applyNumberFormat="1" applyFont="1" applyFill="1" applyBorder="1" applyAlignment="1" applyProtection="1">
      <alignment horizontal="center" vertical="center" wrapText="1"/>
      <protection locked="0" hidden="1"/>
    </xf>
    <xf numFmtId="49" fontId="8" fillId="6" borderId="20" xfId="1" applyNumberFormat="1" applyFont="1" applyFill="1" applyBorder="1" applyAlignment="1" applyProtection="1">
      <alignment horizontal="center" vertical="center" wrapText="1"/>
      <protection locked="0" hidden="1"/>
    </xf>
    <xf numFmtId="49" fontId="8" fillId="6" borderId="60" xfId="1" applyNumberFormat="1" applyFont="1" applyFill="1" applyBorder="1" applyAlignment="1" applyProtection="1">
      <alignment horizontal="center" vertical="center" wrapText="1"/>
      <protection locked="0" hidden="1"/>
    </xf>
    <xf numFmtId="1" fontId="5" fillId="6" borderId="60" xfId="1" applyNumberFormat="1" applyFont="1" applyFill="1" applyBorder="1" applyAlignment="1" applyProtection="1">
      <alignment horizontal="center" vertical="center" wrapText="1"/>
      <protection locked="0" hidden="1"/>
    </xf>
    <xf numFmtId="1" fontId="5" fillId="6" borderId="19" xfId="1" applyNumberFormat="1" applyFont="1" applyFill="1" applyBorder="1" applyAlignment="1" applyProtection="1">
      <alignment horizontal="center" vertical="center" wrapText="1"/>
      <protection locked="0" hidden="1"/>
    </xf>
    <xf numFmtId="1" fontId="5" fillId="6" borderId="20" xfId="1" applyNumberFormat="1" applyFont="1" applyFill="1" applyBorder="1" applyAlignment="1" applyProtection="1">
      <alignment horizontal="center" vertical="center" wrapText="1"/>
      <protection locked="0" hidden="1"/>
    </xf>
    <xf numFmtId="0" fontId="5" fillId="0" borderId="20" xfId="0" applyFont="1" applyBorder="1" applyAlignment="1" applyProtection="1">
      <alignment horizontal="center" vertical="center" wrapText="1"/>
      <protection locked="0" hidden="1"/>
    </xf>
    <xf numFmtId="41" fontId="5" fillId="0" borderId="27" xfId="1" applyNumberFormat="1" applyFont="1" applyFill="1" applyBorder="1" applyAlignment="1" applyProtection="1">
      <alignment horizontal="center" vertical="center" wrapText="1"/>
      <protection locked="0" hidden="1"/>
    </xf>
    <xf numFmtId="41" fontId="5" fillId="0" borderId="28" xfId="1" applyNumberFormat="1" applyFont="1" applyFill="1" applyBorder="1" applyAlignment="1" applyProtection="1">
      <alignment horizontal="center" vertical="center" wrapText="1"/>
      <protection locked="0" hidden="1"/>
    </xf>
    <xf numFmtId="41" fontId="12" fillId="3" borderId="4" xfId="1" applyNumberFormat="1" applyFont="1" applyFill="1" applyBorder="1" applyAlignment="1" applyProtection="1">
      <alignment horizontal="center" vertical="center" wrapText="1"/>
      <protection hidden="1"/>
    </xf>
    <xf numFmtId="41" fontId="11" fillId="3" borderId="4" xfId="1" applyNumberFormat="1" applyFont="1" applyFill="1" applyBorder="1" applyAlignment="1" applyProtection="1">
      <alignment horizontal="center" vertical="center" wrapText="1"/>
      <protection hidden="1"/>
    </xf>
    <xf numFmtId="0" fontId="8" fillId="0" borderId="11" xfId="0" applyFont="1" applyBorder="1" applyAlignment="1">
      <alignment horizontal="center" vertical="center" wrapText="1"/>
    </xf>
    <xf numFmtId="43" fontId="8" fillId="0" borderId="30" xfId="1" applyNumberFormat="1" applyFont="1" applyFill="1" applyBorder="1" applyAlignment="1" applyProtection="1">
      <alignment horizontal="center" vertical="center"/>
    </xf>
    <xf numFmtId="41" fontId="8" fillId="4" borderId="30" xfId="1" applyNumberFormat="1" applyFont="1" applyFill="1" applyBorder="1" applyAlignment="1" applyProtection="1">
      <alignment horizontal="center" vertical="center"/>
      <protection locked="0"/>
    </xf>
    <xf numFmtId="43" fontId="5" fillId="0" borderId="4" xfId="1" applyNumberFormat="1" applyFont="1" applyFill="1" applyBorder="1" applyAlignment="1" applyProtection="1">
      <alignment horizontal="center" vertical="center"/>
    </xf>
    <xf numFmtId="41" fontId="5" fillId="4" borderId="4" xfId="1" applyNumberFormat="1" applyFont="1" applyFill="1" applyBorder="1" applyAlignment="1" applyProtection="1">
      <alignment horizontal="center" vertical="center"/>
      <protection locked="0"/>
    </xf>
    <xf numFmtId="43" fontId="8" fillId="0" borderId="4" xfId="1" applyNumberFormat="1" applyFont="1" applyFill="1" applyBorder="1" applyAlignment="1" applyProtection="1">
      <alignment horizontal="center" vertical="center"/>
    </xf>
    <xf numFmtId="43" fontId="5" fillId="0" borderId="4" xfId="1" applyNumberFormat="1" applyFont="1" applyFill="1" applyBorder="1" applyAlignment="1" applyProtection="1">
      <alignment horizontal="center" vertical="center" wrapText="1"/>
    </xf>
    <xf numFmtId="41" fontId="5" fillId="4" borderId="4" xfId="1" applyNumberFormat="1" applyFont="1" applyFill="1" applyBorder="1" applyAlignment="1" applyProtection="1">
      <alignment horizontal="center" vertical="center" wrapText="1"/>
      <protection locked="0"/>
    </xf>
    <xf numFmtId="0" fontId="11" fillId="0" borderId="4" xfId="1" applyNumberFormat="1" applyFont="1" applyFill="1" applyBorder="1" applyAlignment="1" applyProtection="1">
      <alignment vertical="center" wrapText="1"/>
    </xf>
    <xf numFmtId="43" fontId="5" fillId="0" borderId="19" xfId="1" applyNumberFormat="1" applyFont="1" applyFill="1" applyBorder="1" applyAlignment="1" applyProtection="1">
      <alignment horizontal="center" vertical="center"/>
    </xf>
    <xf numFmtId="43" fontId="8" fillId="0" borderId="40" xfId="1" applyNumberFormat="1" applyFont="1" applyFill="1" applyBorder="1" applyAlignment="1" applyProtection="1">
      <alignment horizontal="center" vertical="center"/>
    </xf>
    <xf numFmtId="43" fontId="8" fillId="0" borderId="47" xfId="1" applyNumberFormat="1" applyFont="1" applyFill="1" applyBorder="1" applyAlignment="1" applyProtection="1">
      <alignment horizontal="center" vertical="center"/>
    </xf>
    <xf numFmtId="43" fontId="8" fillId="0" borderId="53" xfId="1" applyNumberFormat="1" applyFont="1" applyFill="1" applyBorder="1" applyAlignment="1" applyProtection="1">
      <alignment horizontal="center" vertical="center"/>
    </xf>
    <xf numFmtId="41" fontId="8" fillId="0" borderId="16" xfId="1" applyNumberFormat="1" applyFont="1" applyFill="1" applyBorder="1" applyAlignment="1" applyProtection="1">
      <alignment horizontal="left" vertical="center"/>
    </xf>
    <xf numFmtId="41" fontId="16" fillId="0" borderId="4" xfId="1" applyNumberFormat="1" applyFont="1" applyFill="1" applyBorder="1" applyAlignment="1" applyProtection="1">
      <alignment horizontal="left" vertical="center"/>
    </xf>
    <xf numFmtId="0" fontId="5" fillId="0" borderId="66" xfId="1" applyNumberFormat="1" applyFont="1" applyFill="1" applyBorder="1" applyAlignment="1" applyProtection="1">
      <alignment horizontal="center" vertical="center" wrapText="1"/>
    </xf>
    <xf numFmtId="41" fontId="5" fillId="4" borderId="65" xfId="1" applyNumberFormat="1" applyFont="1" applyFill="1" applyBorder="1" applyAlignment="1" applyProtection="1">
      <alignment horizontal="right" vertical="center" wrapText="1"/>
      <protection locked="0"/>
    </xf>
    <xf numFmtId="41" fontId="5" fillId="3" borderId="65" xfId="1" applyNumberFormat="1" applyFont="1" applyFill="1" applyBorder="1" applyAlignment="1" applyProtection="1">
      <alignment horizontal="right" vertical="center" wrapText="1"/>
    </xf>
    <xf numFmtId="41" fontId="11" fillId="0" borderId="81" xfId="1" applyNumberFormat="1" applyFont="1" applyFill="1" applyBorder="1" applyAlignment="1" applyProtection="1">
      <alignment horizontal="left" vertical="center" wrapText="1" indent="2"/>
    </xf>
    <xf numFmtId="41" fontId="11" fillId="0" borderId="19" xfId="1" applyNumberFormat="1" applyFont="1" applyFill="1" applyBorder="1" applyAlignment="1" applyProtection="1">
      <alignment horizontal="left" vertical="center" wrapText="1" indent="2"/>
    </xf>
    <xf numFmtId="0" fontId="5" fillId="0" borderId="31" xfId="0" applyFont="1" applyBorder="1" applyAlignment="1">
      <alignment horizontal="left" vertical="center" wrapText="1" indent="2"/>
    </xf>
    <xf numFmtId="0" fontId="5" fillId="0" borderId="4" xfId="0" applyFont="1" applyBorder="1" applyAlignment="1">
      <alignment horizontal="left" vertical="center" wrapText="1" indent="2"/>
    </xf>
    <xf numFmtId="41" fontId="5" fillId="0" borderId="4" xfId="1" applyNumberFormat="1" applyFont="1" applyFill="1" applyBorder="1" applyAlignment="1" applyProtection="1">
      <alignment horizontal="left" vertical="center"/>
    </xf>
    <xf numFmtId="41" fontId="8" fillId="0" borderId="4" xfId="1" applyNumberFormat="1" applyFont="1" applyFill="1" applyBorder="1" applyAlignment="1" applyProtection="1">
      <alignment horizontal="left" vertical="center" wrapText="1"/>
    </xf>
    <xf numFmtId="41" fontId="5" fillId="3" borderId="4" xfId="0" applyNumberFormat="1" applyFont="1" applyFill="1" applyBorder="1" applyAlignment="1">
      <alignment horizontal="left" vertical="center" wrapText="1"/>
    </xf>
    <xf numFmtId="41" fontId="5" fillId="0" borderId="19" xfId="1" applyNumberFormat="1" applyFont="1" applyFill="1" applyBorder="1" applyAlignment="1" applyProtection="1">
      <alignment vertical="center"/>
    </xf>
    <xf numFmtId="41" fontId="5" fillId="0" borderId="65" xfId="1" applyNumberFormat="1" applyFont="1" applyFill="1" applyBorder="1" applyAlignment="1" applyProtection="1">
      <alignment horizontal="center" vertical="center"/>
    </xf>
    <xf numFmtId="171" fontId="5" fillId="3" borderId="4" xfId="2" applyNumberFormat="1" applyFont="1" applyFill="1" applyBorder="1" applyAlignment="1" applyProtection="1">
      <alignment horizontal="right" vertical="center" wrapText="1"/>
    </xf>
    <xf numFmtId="171" fontId="5" fillId="3" borderId="65" xfId="2" applyNumberFormat="1" applyFont="1" applyFill="1" applyBorder="1" applyAlignment="1" applyProtection="1">
      <alignment horizontal="right" vertical="center" wrapText="1"/>
    </xf>
    <xf numFmtId="41" fontId="5" fillId="0" borderId="65" xfId="1" applyNumberFormat="1" applyFont="1" applyFill="1" applyBorder="1" applyAlignment="1" applyProtection="1">
      <alignment vertical="center"/>
    </xf>
    <xf numFmtId="41" fontId="5" fillId="0" borderId="64" xfId="1" applyNumberFormat="1" applyFont="1" applyFill="1" applyBorder="1" applyAlignment="1" applyProtection="1">
      <alignment horizontal="left" vertical="center" indent="2"/>
    </xf>
    <xf numFmtId="41" fontId="5" fillId="0" borderId="31" xfId="1" applyNumberFormat="1" applyFont="1" applyFill="1" applyBorder="1" applyAlignment="1" applyProtection="1">
      <alignment vertical="center"/>
    </xf>
    <xf numFmtId="0" fontId="8" fillId="0" borderId="66" xfId="0" applyFont="1" applyBorder="1" applyAlignment="1">
      <alignment vertical="center"/>
    </xf>
    <xf numFmtId="0" fontId="5" fillId="0" borderId="38" xfId="0" applyFont="1" applyBorder="1" applyAlignment="1">
      <alignment vertical="center"/>
    </xf>
    <xf numFmtId="0" fontId="5" fillId="0" borderId="38" xfId="0" applyFont="1" applyBorder="1" applyAlignment="1">
      <alignment vertical="center" wrapText="1"/>
    </xf>
    <xf numFmtId="0" fontId="5" fillId="0" borderId="65" xfId="0" applyFont="1" applyBorder="1" applyAlignment="1">
      <alignment horizontal="left" vertical="center" wrapText="1"/>
    </xf>
    <xf numFmtId="0" fontId="5" fillId="0" borderId="0" xfId="0" applyFont="1" applyAlignment="1">
      <alignment horizontal="left" vertical="center" wrapText="1"/>
    </xf>
    <xf numFmtId="41" fontId="5" fillId="0" borderId="18" xfId="1" applyNumberFormat="1" applyFont="1" applyFill="1" applyBorder="1" applyAlignment="1" applyProtection="1">
      <alignment vertical="center"/>
    </xf>
    <xf numFmtId="41" fontId="20" fillId="3" borderId="4" xfId="1" applyNumberFormat="1" applyFont="1" applyFill="1" applyBorder="1" applyAlignment="1" applyProtection="1">
      <alignment vertical="center"/>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30" xfId="1" applyNumberFormat="1" applyFont="1" applyFill="1" applyBorder="1" applyAlignment="1" applyProtection="1">
      <alignment vertical="center" wrapText="1"/>
    </xf>
    <xf numFmtId="0" fontId="8" fillId="0" borderId="4"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wrapText="1"/>
    </xf>
    <xf numFmtId="0" fontId="5" fillId="0" borderId="40" xfId="1" applyNumberFormat="1" applyFont="1" applyFill="1" applyBorder="1" applyAlignment="1" applyProtection="1">
      <alignment vertical="center" wrapText="1"/>
    </xf>
    <xf numFmtId="0" fontId="5" fillId="0" borderId="47" xfId="1" applyNumberFormat="1" applyFont="1" applyFill="1" applyBorder="1" applyAlignment="1" applyProtection="1">
      <alignment vertical="center" wrapText="1"/>
    </xf>
    <xf numFmtId="0" fontId="8" fillId="0" borderId="54" xfId="1" applyNumberFormat="1" applyFont="1" applyFill="1" applyBorder="1" applyAlignment="1" applyProtection="1">
      <alignment horizontal="left" vertical="center" wrapText="1"/>
    </xf>
    <xf numFmtId="0" fontId="5" fillId="3" borderId="30" xfId="1" applyNumberFormat="1" applyFont="1" applyFill="1" applyBorder="1" applyAlignment="1" applyProtection="1">
      <alignment horizontal="left" vertical="center" wrapText="1"/>
    </xf>
    <xf numFmtId="0" fontId="5" fillId="0" borderId="89" xfId="0" applyFont="1" applyBorder="1"/>
    <xf numFmtId="0" fontId="19" fillId="0" borderId="88" xfId="0" applyFont="1" applyBorder="1" applyAlignment="1">
      <alignment vertical="center"/>
    </xf>
    <xf numFmtId="0" fontId="8" fillId="0" borderId="13" xfId="0" applyFont="1" applyBorder="1" applyAlignment="1">
      <alignment horizontal="center" vertical="center" wrapText="1"/>
    </xf>
    <xf numFmtId="0" fontId="10" fillId="0" borderId="24" xfId="0" applyFont="1" applyBorder="1" applyAlignment="1">
      <alignment horizontal="left" vertical="top"/>
    </xf>
    <xf numFmtId="0" fontId="8" fillId="0" borderId="21" xfId="0" applyFont="1" applyBorder="1" applyAlignment="1">
      <alignment horizontal="center" vertical="center" wrapText="1"/>
    </xf>
    <xf numFmtId="0" fontId="20" fillId="3" borderId="14"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6" xfId="0" applyFont="1" applyFill="1" applyBorder="1" applyAlignment="1">
      <alignment horizontal="center" vertical="center" wrapText="1"/>
    </xf>
    <xf numFmtId="41" fontId="22" fillId="0" borderId="35" xfId="1" applyNumberFormat="1" applyFont="1" applyFill="1" applyBorder="1" applyAlignment="1" applyProtection="1">
      <alignment vertical="center" wrapText="1"/>
    </xf>
    <xf numFmtId="13" fontId="23" fillId="0" borderId="4" xfId="1" applyNumberFormat="1" applyFont="1" applyFill="1" applyBorder="1" applyAlignment="1" applyProtection="1">
      <alignment vertical="center"/>
    </xf>
    <xf numFmtId="0" fontId="23" fillId="0" borderId="4" xfId="1" applyNumberFormat="1" applyFont="1" applyFill="1" applyBorder="1" applyAlignment="1" applyProtection="1">
      <alignment vertical="center" wrapText="1"/>
    </xf>
    <xf numFmtId="41" fontId="5" fillId="3" borderId="35" xfId="1" applyNumberFormat="1" applyFont="1" applyFill="1" applyBorder="1" applyAlignment="1" applyProtection="1">
      <alignment horizontal="right" vertical="center" wrapText="1"/>
    </xf>
    <xf numFmtId="0" fontId="23" fillId="0" borderId="66" xfId="1" applyNumberFormat="1" applyFont="1" applyFill="1" applyBorder="1" applyAlignment="1" applyProtection="1">
      <alignment horizontal="left" vertical="center" wrapText="1"/>
    </xf>
    <xf numFmtId="41" fontId="5" fillId="3" borderId="66" xfId="1" applyNumberFormat="1" applyFont="1" applyFill="1" applyBorder="1" applyAlignment="1" applyProtection="1">
      <alignment horizontal="center" vertical="center" wrapText="1"/>
    </xf>
    <xf numFmtId="0" fontId="18" fillId="0" borderId="0" xfId="0" applyFont="1" applyAlignment="1">
      <alignment vertical="top" wrapText="1"/>
    </xf>
    <xf numFmtId="0" fontId="5" fillId="0" borderId="0" xfId="0" applyFont="1" applyAlignment="1">
      <alignment horizontal="right"/>
    </xf>
    <xf numFmtId="0" fontId="5" fillId="0" borderId="85" xfId="2" applyNumberFormat="1" applyFont="1" applyFill="1" applyBorder="1" applyAlignment="1" applyProtection="1">
      <alignment horizontal="right" vertical="center" wrapText="1"/>
    </xf>
    <xf numFmtId="0" fontId="5" fillId="0" borderId="86" xfId="2" applyNumberFormat="1" applyFont="1" applyFill="1" applyBorder="1" applyAlignment="1" applyProtection="1">
      <alignment horizontal="right" vertical="center" wrapText="1"/>
    </xf>
    <xf numFmtId="0" fontId="5" fillId="0" borderId="87" xfId="2" applyNumberFormat="1" applyFont="1" applyFill="1" applyBorder="1" applyAlignment="1" applyProtection="1">
      <alignment horizontal="right" vertical="center" wrapText="1"/>
    </xf>
    <xf numFmtId="167" fontId="5" fillId="3" borderId="4" xfId="0" applyNumberFormat="1" applyFont="1" applyFill="1" applyBorder="1" applyAlignment="1">
      <alignment vertical="center"/>
    </xf>
    <xf numFmtId="41" fontId="8" fillId="4" borderId="34" xfId="1" applyNumberFormat="1" applyFont="1" applyFill="1" applyBorder="1" applyAlignment="1" applyProtection="1">
      <alignment horizontal="center" vertical="center"/>
      <protection locked="0"/>
    </xf>
    <xf numFmtId="41" fontId="5" fillId="4" borderId="36" xfId="1" applyNumberFormat="1" applyFont="1" applyFill="1" applyBorder="1" applyAlignment="1" applyProtection="1">
      <alignment horizontal="center" vertical="center"/>
      <protection locked="0"/>
    </xf>
    <xf numFmtId="41" fontId="5" fillId="4" borderId="36" xfId="1" applyNumberFormat="1" applyFont="1" applyFill="1" applyBorder="1" applyAlignment="1" applyProtection="1">
      <alignment horizontal="center" vertical="center" wrapText="1"/>
      <protection locked="0"/>
    </xf>
    <xf numFmtId="41" fontId="8" fillId="0" borderId="66" xfId="1" applyNumberFormat="1" applyFont="1" applyFill="1" applyBorder="1" applyAlignment="1" applyProtection="1">
      <alignment vertical="center"/>
    </xf>
    <xf numFmtId="0" fontId="5" fillId="0" borderId="91" xfId="0" applyFont="1" applyBorder="1" applyAlignment="1">
      <alignment horizontal="center" vertical="center" wrapText="1"/>
    </xf>
    <xf numFmtId="41" fontId="5" fillId="0" borderId="91" xfId="1" applyNumberFormat="1" applyFont="1" applyFill="1" applyBorder="1" applyAlignment="1" applyProtection="1">
      <alignment horizontal="right" vertical="center"/>
    </xf>
    <xf numFmtId="14" fontId="0" fillId="9" borderId="0" xfId="0" applyNumberFormat="1" applyFill="1" applyAlignment="1">
      <alignment vertical="top"/>
    </xf>
    <xf numFmtId="0" fontId="5" fillId="0" borderId="92" xfId="1" applyNumberFormat="1" applyFont="1" applyFill="1" applyBorder="1" applyAlignment="1" applyProtection="1">
      <alignment horizontal="left" vertical="center" wrapText="1"/>
    </xf>
    <xf numFmtId="41" fontId="20" fillId="3" borderId="4" xfId="1" applyNumberFormat="1" applyFont="1" applyFill="1" applyBorder="1" applyAlignment="1" applyProtection="1">
      <alignment horizontal="center" vertical="center"/>
    </xf>
    <xf numFmtId="41" fontId="8" fillId="0" borderId="66" xfId="1" applyNumberFormat="1" applyFont="1" applyFill="1" applyBorder="1" applyAlignment="1" applyProtection="1">
      <alignment horizontal="center" vertical="center"/>
    </xf>
    <xf numFmtId="41" fontId="8" fillId="4" borderId="49" xfId="1" applyNumberFormat="1" applyFont="1" applyFill="1" applyBorder="1" applyAlignment="1" applyProtection="1">
      <alignment horizontal="right" vertical="center"/>
      <protection locked="0"/>
    </xf>
    <xf numFmtId="41" fontId="8" fillId="6" borderId="51" xfId="1" applyNumberFormat="1" applyFont="1" applyFill="1" applyBorder="1" applyAlignment="1" applyProtection="1">
      <alignment horizontal="right" vertical="center"/>
      <protection locked="0"/>
    </xf>
    <xf numFmtId="41" fontId="5" fillId="6" borderId="4" xfId="0" applyNumberFormat="1" applyFont="1" applyFill="1" applyBorder="1" applyAlignment="1" applyProtection="1">
      <alignment vertical="center"/>
      <protection locked="0"/>
    </xf>
    <xf numFmtId="41" fontId="5" fillId="4" borderId="19" xfId="0" applyNumberFormat="1" applyFont="1" applyFill="1" applyBorder="1" applyAlignment="1" applyProtection="1">
      <alignment vertical="center"/>
      <protection locked="0"/>
    </xf>
    <xf numFmtId="41" fontId="5" fillId="4" borderId="4" xfId="0" applyNumberFormat="1" applyFont="1" applyFill="1" applyBorder="1" applyAlignment="1" applyProtection="1">
      <alignment vertical="center"/>
      <protection locked="0"/>
    </xf>
    <xf numFmtId="0" fontId="17" fillId="0" borderId="0" xfId="0" applyFont="1"/>
    <xf numFmtId="165" fontId="0" fillId="0" borderId="0" xfId="0" applyNumberFormat="1" applyAlignment="1">
      <alignment horizontal="left" vertical="top" wrapText="1"/>
    </xf>
    <xf numFmtId="41" fontId="5" fillId="0" borderId="35" xfId="1" applyNumberFormat="1" applyFont="1" applyFill="1" applyBorder="1" applyAlignment="1" applyProtection="1">
      <alignment horizontal="center" vertical="center"/>
    </xf>
    <xf numFmtId="41" fontId="5" fillId="0" borderId="18" xfId="1" applyNumberFormat="1" applyFont="1" applyFill="1" applyBorder="1" applyAlignment="1" applyProtection="1">
      <alignment horizontal="center" vertical="center"/>
    </xf>
    <xf numFmtId="41" fontId="5" fillId="0" borderId="38" xfId="1" applyNumberFormat="1" applyFont="1" applyFill="1" applyBorder="1" applyAlignment="1" applyProtection="1">
      <alignment horizontal="center" vertical="center"/>
    </xf>
    <xf numFmtId="166" fontId="5" fillId="0" borderId="18" xfId="1" applyNumberFormat="1" applyFont="1" applyFill="1" applyBorder="1" applyAlignment="1" applyProtection="1">
      <alignment horizontal="center" vertical="center"/>
    </xf>
    <xf numFmtId="0" fontId="5" fillId="0" borderId="28" xfId="0" applyFont="1" applyBorder="1" applyAlignment="1">
      <alignment horizontal="center" vertical="center" wrapText="1"/>
    </xf>
    <xf numFmtId="41" fontId="8" fillId="10" borderId="34" xfId="1" applyNumberFormat="1" applyFont="1" applyFill="1" applyBorder="1" applyAlignment="1" applyProtection="1">
      <alignment horizontal="right" vertical="center"/>
      <protection locked="0"/>
    </xf>
    <xf numFmtId="41" fontId="5" fillId="10" borderId="36" xfId="1" applyNumberFormat="1" applyFont="1" applyFill="1" applyBorder="1" applyAlignment="1" applyProtection="1">
      <alignment horizontal="right" vertical="center"/>
      <protection locked="0"/>
    </xf>
    <xf numFmtId="0" fontId="5" fillId="10" borderId="4" xfId="2" applyNumberFormat="1" applyFont="1" applyFill="1" applyBorder="1" applyAlignment="1" applyProtection="1">
      <alignment horizontal="right" vertical="center" wrapText="1"/>
      <protection locked="0"/>
    </xf>
    <xf numFmtId="167" fontId="5" fillId="3" borderId="4" xfId="1" applyNumberFormat="1" applyFont="1" applyFill="1" applyBorder="1" applyAlignment="1" applyProtection="1">
      <alignment horizontal="right" vertical="center" wrapText="1"/>
    </xf>
    <xf numFmtId="0" fontId="17" fillId="0" borderId="4" xfId="0" applyFont="1" applyBorder="1" applyAlignment="1">
      <alignment horizontal="center" vertical="center"/>
    </xf>
    <xf numFmtId="41" fontId="10" fillId="0" borderId="24" xfId="1" applyNumberFormat="1" applyFont="1" applyFill="1" applyBorder="1" applyAlignment="1" applyProtection="1">
      <alignment horizontal="center" vertical="center" wrapText="1"/>
    </xf>
    <xf numFmtId="0" fontId="12" fillId="0" borderId="4" xfId="0" applyFont="1" applyBorder="1" applyAlignment="1">
      <alignment horizontal="center" vertical="center" wrapText="1"/>
    </xf>
    <xf numFmtId="1" fontId="5" fillId="6" borderId="4" xfId="1" applyNumberFormat="1" applyFont="1" applyFill="1" applyBorder="1" applyAlignment="1" applyProtection="1">
      <alignment horizontal="center" vertical="center" wrapText="1"/>
      <protection locked="0" hidden="1"/>
    </xf>
    <xf numFmtId="41" fontId="2" fillId="0" borderId="59" xfId="1" applyNumberFormat="1" applyFont="1" applyFill="1" applyBorder="1" applyAlignment="1" applyProtection="1">
      <alignment horizontal="center"/>
    </xf>
    <xf numFmtId="41" fontId="12" fillId="3" borderId="4" xfId="1" applyNumberFormat="1" applyFont="1" applyFill="1" applyBorder="1" applyAlignment="1" applyProtection="1">
      <alignment horizontal="center" vertical="center" wrapText="1"/>
    </xf>
    <xf numFmtId="41" fontId="11" fillId="0" borderId="27" xfId="1" applyNumberFormat="1" applyFont="1" applyFill="1" applyBorder="1" applyAlignment="1" applyProtection="1">
      <alignment horizontal="center" vertical="center" wrapText="1"/>
    </xf>
    <xf numFmtId="41" fontId="5" fillId="3" borderId="4" xfId="1" applyNumberFormat="1" applyFont="1" applyFill="1" applyBorder="1" applyAlignment="1" applyProtection="1">
      <alignment horizontal="center" vertical="center" wrapText="1"/>
      <protection locked="0"/>
    </xf>
    <xf numFmtId="41" fontId="8" fillId="4" borderId="47" xfId="1" applyNumberFormat="1" applyFont="1" applyFill="1" applyBorder="1" applyAlignment="1" applyProtection="1">
      <alignment horizontal="right" vertical="center"/>
      <protection locked="0"/>
    </xf>
    <xf numFmtId="41" fontId="12" fillId="0" borderId="4" xfId="1" applyNumberFormat="1" applyFont="1" applyFill="1" applyBorder="1" applyAlignment="1" applyProtection="1">
      <alignment horizontal="center" vertical="center" wrapText="1"/>
    </xf>
    <xf numFmtId="0" fontId="5" fillId="0" borderId="12" xfId="0" applyFont="1" applyBorder="1" applyAlignment="1">
      <alignment horizontal="center" vertical="center"/>
    </xf>
    <xf numFmtId="41" fontId="8" fillId="0" borderId="20" xfId="1" applyNumberFormat="1" applyFont="1" applyFill="1" applyBorder="1" applyAlignment="1" applyProtection="1">
      <alignment horizontal="center" vertical="center" wrapText="1"/>
    </xf>
    <xf numFmtId="41" fontId="8" fillId="0" borderId="32" xfId="1" applyNumberFormat="1" applyFont="1" applyFill="1" applyBorder="1" applyAlignment="1" applyProtection="1">
      <alignment horizontal="center" vertical="center"/>
    </xf>
    <xf numFmtId="41" fontId="11" fillId="0" borderId="28" xfId="1" applyNumberFormat="1" applyFont="1" applyFill="1" applyBorder="1" applyAlignment="1" applyProtection="1">
      <alignment horizontal="center" vertical="center" wrapText="1"/>
    </xf>
    <xf numFmtId="41" fontId="5" fillId="3" borderId="36" xfId="1" applyNumberFormat="1" applyFont="1" applyFill="1" applyBorder="1" applyAlignment="1" applyProtection="1">
      <alignment horizontal="center" vertical="center" wrapText="1"/>
      <protection locked="0"/>
    </xf>
    <xf numFmtId="41" fontId="5" fillId="10" borderId="4" xfId="1" applyNumberFormat="1" applyFont="1" applyFill="1" applyBorder="1" applyAlignment="1" applyProtection="1">
      <alignment horizontal="right" vertical="center"/>
      <protection locked="0"/>
    </xf>
    <xf numFmtId="41" fontId="10" fillId="0" borderId="20" xfId="1" applyNumberFormat="1" applyFont="1" applyFill="1" applyBorder="1" applyAlignment="1" applyProtection="1">
      <alignment horizontal="center" vertical="center" wrapText="1"/>
    </xf>
    <xf numFmtId="0" fontId="25" fillId="0" borderId="12" xfId="0" applyFont="1" applyBorder="1" applyAlignment="1">
      <alignment horizontal="center" vertical="center" wrapText="1"/>
    </xf>
    <xf numFmtId="0" fontId="25" fillId="0" borderId="11" xfId="0" applyFont="1" applyBorder="1" applyAlignment="1">
      <alignment horizontal="center" vertical="center"/>
    </xf>
    <xf numFmtId="0" fontId="25" fillId="0" borderId="50" xfId="0" applyFont="1" applyBorder="1" applyAlignment="1">
      <alignment horizontal="center" vertical="center" wrapText="1"/>
    </xf>
    <xf numFmtId="0" fontId="26" fillId="0" borderId="11" xfId="0" applyFont="1" applyBorder="1" applyAlignment="1">
      <alignment horizontal="center" vertical="center"/>
    </xf>
    <xf numFmtId="0" fontId="25" fillId="0" borderId="9" xfId="0" applyFont="1" applyBorder="1" applyAlignment="1">
      <alignment horizontal="center" vertical="center" wrapText="1"/>
    </xf>
    <xf numFmtId="0" fontId="27" fillId="0" borderId="2" xfId="0" applyFont="1" applyBorder="1" applyAlignment="1">
      <alignment horizontal="right" vertical="top"/>
    </xf>
    <xf numFmtId="0" fontId="28" fillId="0" borderId="90" xfId="0" applyFont="1" applyBorder="1" applyAlignment="1">
      <alignment horizontal="right" vertical="top"/>
    </xf>
    <xf numFmtId="41" fontId="5" fillId="8" borderId="66" xfId="1" applyNumberFormat="1" applyFont="1" applyFill="1" applyBorder="1" applyAlignment="1" applyProtection="1">
      <alignment horizontal="left" vertical="top" wrapText="1"/>
      <protection locked="0"/>
    </xf>
    <xf numFmtId="0" fontId="9" fillId="8" borderId="38" xfId="0" applyFont="1" applyFill="1" applyBorder="1" applyAlignment="1" applyProtection="1">
      <alignment horizontal="left" vertical="top" wrapText="1"/>
      <protection locked="0"/>
    </xf>
    <xf numFmtId="0" fontId="9" fillId="8" borderId="65" xfId="0" applyFont="1" applyFill="1" applyBorder="1" applyAlignment="1" applyProtection="1">
      <alignment horizontal="left" vertical="top" wrapText="1"/>
      <protection locked="0"/>
    </xf>
    <xf numFmtId="49" fontId="5" fillId="4" borderId="62" xfId="0" applyNumberFormat="1" applyFont="1" applyFill="1" applyBorder="1" applyAlignment="1" applyProtection="1">
      <alignment horizontal="left" vertical="center"/>
      <protection locked="0" hidden="1"/>
    </xf>
    <xf numFmtId="49" fontId="5" fillId="4" borderId="65" xfId="0" applyNumberFormat="1" applyFont="1" applyFill="1" applyBorder="1" applyAlignment="1" applyProtection="1">
      <alignment horizontal="left" vertical="center"/>
      <protection locked="0" hidden="1"/>
    </xf>
    <xf numFmtId="168" fontId="5" fillId="4" borderId="66" xfId="0" applyNumberFormat="1" applyFont="1" applyFill="1" applyBorder="1" applyAlignment="1" applyProtection="1">
      <alignment horizontal="left" vertical="center"/>
      <protection locked="0" hidden="1"/>
    </xf>
    <xf numFmtId="168" fontId="5" fillId="4" borderId="65" xfId="0" applyNumberFormat="1" applyFont="1" applyFill="1" applyBorder="1" applyAlignment="1" applyProtection="1">
      <alignment horizontal="left" vertical="center"/>
      <protection locked="0" hidden="1"/>
    </xf>
    <xf numFmtId="0" fontId="5" fillId="0" borderId="0" xfId="0" applyFont="1" applyAlignment="1">
      <alignment horizontal="left" vertical="top" wrapText="1"/>
    </xf>
    <xf numFmtId="0" fontId="0" fillId="0" borderId="0" xfId="0" applyAlignment="1">
      <alignment vertical="top"/>
    </xf>
    <xf numFmtId="169" fontId="5" fillId="4" borderId="66" xfId="0" applyNumberFormat="1" applyFont="1" applyFill="1" applyBorder="1" applyAlignment="1" applyProtection="1">
      <alignment horizontal="left" vertical="center"/>
      <protection locked="0" hidden="1"/>
    </xf>
    <xf numFmtId="169" fontId="5" fillId="4" borderId="65" xfId="0" applyNumberFormat="1" applyFont="1" applyFill="1" applyBorder="1" applyAlignment="1" applyProtection="1">
      <alignment horizontal="left" vertical="center"/>
      <protection locked="0" hidden="1"/>
    </xf>
    <xf numFmtId="0" fontId="5" fillId="0" borderId="0" xfId="0" applyFont="1" applyAlignment="1">
      <alignment wrapText="1"/>
    </xf>
    <xf numFmtId="0" fontId="0" fillId="0" borderId="0" xfId="0" applyAlignment="1">
      <alignment wrapText="1"/>
    </xf>
    <xf numFmtId="14" fontId="5" fillId="3" borderId="66" xfId="0" applyNumberFormat="1" applyFont="1" applyFill="1" applyBorder="1" applyAlignment="1" applyProtection="1">
      <alignment horizontal="left" vertical="center"/>
      <protection hidden="1"/>
    </xf>
    <xf numFmtId="14" fontId="5" fillId="3" borderId="65" xfId="0" applyNumberFormat="1" applyFont="1" applyFill="1" applyBorder="1" applyAlignment="1" applyProtection="1">
      <alignment horizontal="left" vertical="center"/>
      <protection hidden="1"/>
    </xf>
    <xf numFmtId="0" fontId="5" fillId="3" borderId="4" xfId="0" applyFont="1" applyFill="1" applyBorder="1" applyAlignment="1" applyProtection="1">
      <alignment horizontal="left" vertical="center"/>
      <protection hidden="1"/>
    </xf>
    <xf numFmtId="41" fontId="5" fillId="0" borderId="14" xfId="1" applyNumberFormat="1" applyFont="1" applyFill="1" applyBorder="1" applyAlignment="1" applyProtection="1">
      <alignment horizontal="center" vertical="center" wrapText="1"/>
    </xf>
    <xf numFmtId="41" fontId="5" fillId="0" borderId="31" xfId="1" applyNumberFormat="1" applyFont="1" applyFill="1" applyBorder="1" applyAlignment="1" applyProtection="1">
      <alignment horizontal="center" vertical="center" wrapText="1"/>
    </xf>
    <xf numFmtId="0" fontId="0" fillId="0" borderId="65" xfId="0" applyBorder="1" applyAlignment="1" applyProtection="1">
      <alignment horizontal="left" vertical="center"/>
      <protection locked="0" hidden="1"/>
    </xf>
    <xf numFmtId="0" fontId="9" fillId="0" borderId="0" xfId="0" applyFont="1" applyAlignment="1">
      <alignment horizontal="left" vertical="top" wrapText="1"/>
    </xf>
    <xf numFmtId="0" fontId="9" fillId="0" borderId="0" xfId="0" applyFont="1" applyAlignment="1">
      <alignment wrapText="1"/>
    </xf>
    <xf numFmtId="0" fontId="5" fillId="4" borderId="4" xfId="0" applyFont="1" applyFill="1" applyBorder="1" applyAlignment="1" applyProtection="1">
      <alignment horizontal="left" vertical="center"/>
      <protection locked="0" hidden="1"/>
    </xf>
    <xf numFmtId="49" fontId="5" fillId="4" borderId="31" xfId="0" applyNumberFormat="1" applyFont="1" applyFill="1" applyBorder="1" applyAlignment="1" applyProtection="1">
      <alignment horizontal="left" vertical="center"/>
      <protection locked="0" hidden="1"/>
    </xf>
    <xf numFmtId="49" fontId="5" fillId="4" borderId="4" xfId="0" applyNumberFormat="1" applyFont="1" applyFill="1" applyBorder="1" applyAlignment="1" applyProtection="1">
      <alignment horizontal="left" vertical="center"/>
      <protection locked="0" hidden="1"/>
    </xf>
    <xf numFmtId="168" fontId="5" fillId="4" borderId="4" xfId="0" applyNumberFormat="1" applyFont="1" applyFill="1" applyBorder="1" applyAlignment="1" applyProtection="1">
      <alignment horizontal="left" vertical="center"/>
      <protection locked="0" hidden="1"/>
    </xf>
    <xf numFmtId="14" fontId="21" fillId="3" borderId="4" xfId="0" applyNumberFormat="1" applyFont="1" applyFill="1" applyBorder="1" applyAlignment="1" applyProtection="1">
      <alignment horizontal="left" vertical="center"/>
      <protection hidden="1"/>
    </xf>
    <xf numFmtId="0" fontId="21" fillId="3" borderId="4" xfId="0" applyFont="1" applyFill="1" applyBorder="1" applyAlignment="1" applyProtection="1">
      <alignment horizontal="left" vertical="center"/>
      <protection hidden="1"/>
    </xf>
    <xf numFmtId="0" fontId="5" fillId="8" borderId="66" xfId="1" applyNumberFormat="1" applyFont="1" applyFill="1" applyBorder="1" applyAlignment="1" applyProtection="1">
      <alignment horizontal="left" vertical="top" wrapText="1"/>
      <protection locked="0"/>
    </xf>
    <xf numFmtId="0" fontId="5" fillId="8" borderId="38" xfId="1" applyNumberFormat="1" applyFont="1" applyFill="1" applyBorder="1" applyAlignment="1" applyProtection="1">
      <alignment horizontal="left" vertical="top" wrapText="1"/>
      <protection locked="0"/>
    </xf>
    <xf numFmtId="0" fontId="5" fillId="8" borderId="65" xfId="1" applyNumberFormat="1" applyFont="1" applyFill="1" applyBorder="1" applyAlignment="1" applyProtection="1">
      <alignment horizontal="left" vertical="top" wrapText="1"/>
      <protection locked="0"/>
    </xf>
    <xf numFmtId="0" fontId="5" fillId="4" borderId="66" xfId="0" applyFont="1" applyFill="1" applyBorder="1" applyAlignment="1" applyProtection="1">
      <alignment horizontal="left" vertical="center"/>
      <protection locked="0" hidden="1"/>
    </xf>
  </cellXfs>
  <cellStyles count="4">
    <cellStyle name="Notiz 2 3" xfId="1"/>
    <cellStyle name="Prozent 3" xfId="2"/>
    <cellStyle name="Standard" xfId="0" builtinId="0"/>
    <cellStyle name="Standard 2" xfId="3"/>
  </cellStyles>
  <dxfs count="35">
    <dxf>
      <fill>
        <patternFill>
          <bgColor rgb="FFFFCCCC"/>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vertical/>
        <horizontal/>
      </border>
    </dxf>
    <dxf>
      <font>
        <strike val="0"/>
        <color rgb="FFFF0000"/>
      </font>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font>
        <b/>
        <i val="0"/>
        <color rgb="FFA6260B"/>
      </font>
      <fill>
        <patternFill>
          <bgColor rgb="FFF9B5A6"/>
        </patternFill>
      </fill>
    </dxf>
    <dxf>
      <font>
        <b/>
        <i val="0"/>
        <color rgb="FFA6260B"/>
      </font>
      <fill>
        <patternFill>
          <bgColor rgb="FFF9B5A6"/>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font>
        <b/>
        <i val="0"/>
        <strike val="0"/>
        <color rgb="FFA6260B"/>
      </font>
      <fill>
        <patternFill patternType="solid">
          <bgColor rgb="FFF9B5A6"/>
        </patternFill>
      </fill>
    </dxf>
    <dxf>
      <font>
        <b/>
        <i val="0"/>
        <strike val="0"/>
        <color rgb="FFA6260B"/>
      </font>
      <fill>
        <patternFill>
          <bgColor rgb="FFF9B5A6"/>
        </patternFill>
      </fill>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border>
    </dxf>
  </dxfs>
  <tableStyles count="0" defaultTableStyle="TableStyleMedium2" defaultPivotStyle="PivotStyleLight16"/>
  <colors>
    <mruColors>
      <color rgb="FFFFCCCC"/>
      <color rgb="FFE3E3E3"/>
      <color rgb="FFE6F7FD"/>
      <color rgb="FFE6F7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13606</xdr:colOff>
      <xdr:row>0</xdr:row>
      <xdr:rowOff>40821</xdr:rowOff>
    </xdr:from>
    <xdr:to>
      <xdr:col>0</xdr:col>
      <xdr:colOff>2911606</xdr:colOff>
      <xdr:row>0</xdr:row>
      <xdr:rowOff>845016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6" y="40821"/>
          <a:ext cx="2898000" cy="8041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11206</xdr:colOff>
      <xdr:row>0</xdr:row>
      <xdr:rowOff>22411</xdr:rowOff>
    </xdr:from>
    <xdr:to>
      <xdr:col>0</xdr:col>
      <xdr:colOff>2912381</xdr:colOff>
      <xdr:row>0</xdr:row>
      <xdr:rowOff>829781</xdr:rowOff>
    </xdr:to>
    <xdr:pic>
      <xdr:nvPicPr>
        <xdr:cNvPr id="2" name="Bild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6" y="22411"/>
          <a:ext cx="2898000" cy="804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xdr:colOff>
      <xdr:row>0</xdr:row>
      <xdr:rowOff>40822</xdr:rowOff>
    </xdr:from>
    <xdr:to>
      <xdr:col>0</xdr:col>
      <xdr:colOff>2911607</xdr:colOff>
      <xdr:row>0</xdr:row>
      <xdr:rowOff>848192</xdr:rowOff>
    </xdr:to>
    <xdr:pic>
      <xdr:nvPicPr>
        <xdr:cNvPr id="3" name="Bild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 y="40822"/>
          <a:ext cx="2898000" cy="80419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AB48"/>
  <sheetViews>
    <sheetView showGridLines="0" tabSelected="1" zoomScale="55" zoomScaleNormal="55" zoomScaleSheetLayoutView="90" workbookViewId="0">
      <selection activeCell="B3" sqref="B3"/>
    </sheetView>
  </sheetViews>
  <sheetFormatPr baseColWidth="10" defaultColWidth="11.5703125" defaultRowHeight="12.75" x14ac:dyDescent="0.2"/>
  <cols>
    <col min="1" max="1" width="88.85546875" style="2" customWidth="1"/>
    <col min="2" max="2" width="15.7109375" style="2" customWidth="1"/>
    <col min="3" max="3" width="80.140625" style="165" customWidth="1"/>
    <col min="4" max="4" width="44.42578125" style="3" customWidth="1"/>
    <col min="5" max="5" width="6.7109375" style="4" customWidth="1"/>
    <col min="6" max="6" width="45.140625" style="2" customWidth="1"/>
    <col min="7" max="7" width="35" style="2" customWidth="1"/>
    <col min="8" max="8" width="6.7109375" style="2" customWidth="1"/>
    <col min="9" max="28" width="28.5703125" style="2" customWidth="1"/>
    <col min="29" max="16384" width="11.5703125" style="2"/>
  </cols>
  <sheetData>
    <row r="1" spans="1:28" ht="75" customHeight="1" x14ac:dyDescent="0.2">
      <c r="A1" s="1" t="s">
        <v>0</v>
      </c>
      <c r="C1" s="447" t="s">
        <v>278</v>
      </c>
    </row>
    <row r="2" spans="1:28" ht="33" customHeight="1" thickBot="1" x14ac:dyDescent="0.35">
      <c r="A2" s="5" t="str">
        <f>VLOOKUP($A$1&amp;ADDRESS(ROW(A2),COLUMN(A2),4,1),Uebersetzungen!$A:$F,$D$3+3,0)</f>
        <v>04a_Akutsomatik: Herleitung der schweregradbereinigten Fallkosten</v>
      </c>
      <c r="B2" s="9"/>
      <c r="C2" s="7"/>
      <c r="D2" s="7"/>
      <c r="E2" s="8"/>
      <c r="F2" s="6"/>
      <c r="G2" s="6"/>
      <c r="H2" s="6"/>
      <c r="I2" s="7"/>
      <c r="J2" s="7"/>
      <c r="K2" s="7"/>
      <c r="L2" s="7"/>
      <c r="M2" s="7"/>
      <c r="N2" s="7"/>
      <c r="O2" s="7"/>
      <c r="P2" s="7"/>
      <c r="Q2" s="7"/>
      <c r="R2" s="7"/>
      <c r="S2" s="7"/>
      <c r="T2" s="7"/>
      <c r="U2" s="7"/>
      <c r="V2" s="7"/>
      <c r="W2" s="7"/>
      <c r="X2" s="7"/>
      <c r="Y2" s="7"/>
      <c r="Z2" s="7"/>
      <c r="AA2" s="7"/>
      <c r="AB2" s="7"/>
    </row>
    <row r="3" spans="1:28" ht="33" customHeight="1" thickBot="1" x14ac:dyDescent="0.35">
      <c r="A3" s="158" t="s">
        <v>162</v>
      </c>
      <c r="B3" s="289" t="s">
        <v>163</v>
      </c>
      <c r="C3" s="2"/>
      <c r="D3" s="257">
        <f>IF(B3="Deutsch",1,IF(B3="Français",2,IF(B3="Italiano",3,1)))</f>
        <v>1</v>
      </c>
      <c r="F3" s="9"/>
      <c r="G3" s="9"/>
      <c r="H3" s="9"/>
      <c r="I3" s="9"/>
      <c r="J3" s="9"/>
    </row>
    <row r="4" spans="1:28" ht="18" customHeight="1" x14ac:dyDescent="0.3">
      <c r="A4" s="10" t="str">
        <f>VLOOKUP($A$1&amp;ADDRESS(ROW(A4),COLUMN(A4),4,1),Uebersetzungen!$A:$F,$D$3+3,0)</f>
        <v>Name Leistungserbringer (juristische Einheit)</v>
      </c>
      <c r="B4" s="452"/>
      <c r="C4" s="453"/>
      <c r="D4" s="9"/>
      <c r="E4" s="11" t="str">
        <f>VLOOKUP($A$1&amp;ADDRESS(ROW(E4),COLUMN(E4),4,1),Uebersetzungen!$A:$F,$D$3+3,0)</f>
        <v>Hilfstabelle für den standortbezogenen Ausweis der Fallkosten in der Akutsomatik</v>
      </c>
      <c r="F4" s="12"/>
      <c r="G4" s="12"/>
      <c r="H4" s="12"/>
      <c r="I4" s="12"/>
      <c r="J4" s="12"/>
      <c r="K4" s="12"/>
    </row>
    <row r="5" spans="1:28" ht="18" customHeight="1" x14ac:dyDescent="0.3">
      <c r="A5" s="10" t="str">
        <f>VLOOKUP($A$1&amp;ADDRESS(ROW(A5),COLUMN(A5),4,1),Uebersetzungen!$A:$F,$D$3+3,0)</f>
        <v>UID (CHE-xxx.xxx.xxx)</v>
      </c>
      <c r="B5" s="454"/>
      <c r="C5" s="455"/>
      <c r="D5" s="9"/>
      <c r="E5" s="456" t="str">
        <f>VLOOKUP($A$1&amp;ADDRESS(ROW(E5),COLUMN(E5),4,1),Uebersetzungen!$A:$F,$D$3+3,0)</f>
        <v>1 STANDORT mit Leistungsauftrag in der stationären Akutsomatik (Definition s. GDK-Empfehlungen zur Spitalplanung vom 25. Mai 2018, S. 4):
Erbringt der Leistungserbringer (juristische Einheit) alle stationären akutsomatischen Leistungen an einem einzigen Standort, so füllt der Kanton die blaue Spalte "Total (juristische Einheit)" aus, die restlichen Spalten bleiben leer.
2 ODER MEHR STANDORTE:
Bei Mehrstandortspitälern kann der Kanton auf allfällige eigene Erhebungen standortbezogener Informationen zurückgreifen und gestützt darauf die Spalten für die einzelnen stationären Standorte selber ausfüllen. Liegen die erforderlichen Informationen auf Ebene Standort nicht vor, so leitet der Kanton das Formular dem Leistungserbringer weiter. Dieser verteilt die Werte aus ITAR_K auf die einzelnen stationären Standorte. Der Kanton füllt anschliessend die blaue Spalte aus (sofern nicht vom Leistungserbringer bereits erfolgt) und verteilt allfällige Differenzbeträge über die betroffenen Standorte. Für Letzteres (insb. Zeile 23) kann er mit dem Leistungserbringer Rücksprache nehmen.</v>
      </c>
      <c r="F5" s="457" t="e">
        <f>VLOOKUP($A$1&amp;ADDRESS(ROW(F5),COLUMN(F5),4,1),Uebersetzungen!$A:$F,$D$3+3,0)</f>
        <v>#N/A</v>
      </c>
      <c r="G5" s="457" t="e">
        <f>VLOOKUP($A$1&amp;ADDRESS(ROW(G5),COLUMN(G5),4,1),Uebersetzungen!$A:$F,$D$3+3,0)</f>
        <v>#N/A</v>
      </c>
      <c r="H5" s="457" t="e">
        <f>VLOOKUP($A$1&amp;ADDRESS(ROW(H5),COLUMN(H5),4,1),Uebersetzungen!$A:$F,$D$3+3,0)</f>
        <v>#N/A</v>
      </c>
      <c r="I5" s="457" t="e">
        <f>VLOOKUP($A$1&amp;ADDRESS(ROW(I5),COLUMN(I5),4,1),Uebersetzungen!$A:$F,$D$3+3,0)</f>
        <v>#N/A</v>
      </c>
      <c r="J5" s="457" t="e">
        <f>VLOOKUP($A$1&amp;ADDRESS(ROW(J5),COLUMN(J5),4,1),Uebersetzungen!$A:$F,$D$3+3,0)</f>
        <v>#N/A</v>
      </c>
      <c r="K5" s="457" t="e">
        <f>VLOOKUP($A$1&amp;ADDRESS(ROW(K5),COLUMN(K5),4,1),Uebersetzungen!$A:$F,$D$3+3,0)</f>
        <v>#N/A</v>
      </c>
    </row>
    <row r="6" spans="1:28" ht="18" customHeight="1" x14ac:dyDescent="0.3">
      <c r="A6" s="10" t="str">
        <f>VLOOKUP($A$1&amp;ADDRESS(ROW(A6),COLUMN(A6),4,1),Uebersetzungen!$A:$F,$D$3+3,0)</f>
        <v>Mehrere Standorte: ja/nein?</v>
      </c>
      <c r="B6" s="454" t="str">
        <f>VLOOKUP($A$1&amp;ADDRESS(ROW(B6),COLUMN(B6),4,1),Uebersetzungen!$A:$F,$D$3+3,0)</f>
        <v>[bitte wählen]</v>
      </c>
      <c r="C6" s="455"/>
      <c r="D6" s="9"/>
      <c r="E6" s="457" t="e">
        <f>VLOOKUP($A$1&amp;ADDRESS(ROW(E6),COLUMN(E6),4,1),Uebersetzungen!$A:$F,$D$3+3,0)</f>
        <v>#N/A</v>
      </c>
      <c r="F6" s="457" t="e">
        <f>VLOOKUP($A$1&amp;ADDRESS(ROW(F6),COLUMN(F6),4,1),Uebersetzungen!$A:$F,$D$3+3,0)</f>
        <v>#N/A</v>
      </c>
      <c r="G6" s="457" t="e">
        <f>VLOOKUP($A$1&amp;ADDRESS(ROW(G6),COLUMN(G6),4,1),Uebersetzungen!$A:$F,$D$3+3,0)</f>
        <v>#N/A</v>
      </c>
      <c r="H6" s="457" t="e">
        <f>VLOOKUP($A$1&amp;ADDRESS(ROW(H6),COLUMN(H6),4,1),Uebersetzungen!$A:$F,$D$3+3,0)</f>
        <v>#N/A</v>
      </c>
      <c r="I6" s="457" t="e">
        <f>VLOOKUP($A$1&amp;ADDRESS(ROW(I6),COLUMN(I6),4,1),Uebersetzungen!$A:$F,$D$3+3,0)</f>
        <v>#N/A</v>
      </c>
      <c r="J6" s="457" t="e">
        <f>VLOOKUP($A$1&amp;ADDRESS(ROW(J6),COLUMN(J6),4,1),Uebersetzungen!$A:$F,$D$3+3,0)</f>
        <v>#N/A</v>
      </c>
      <c r="K6" s="457" t="e">
        <f>VLOOKUP($A$1&amp;ADDRESS(ROW(K6),COLUMN(K6),4,1),Uebersetzungen!$A:$F,$D$3+3,0)</f>
        <v>#N/A</v>
      </c>
    </row>
    <row r="7" spans="1:28" ht="18" customHeight="1" x14ac:dyDescent="0.3">
      <c r="A7" s="10" t="str">
        <f>VLOOKUP($A$1&amp;ADDRESS(ROW(A7),COLUMN(A7),4,1),Uebersetzungen!$A:$F,$D$3+3,0)</f>
        <v>BUR-Nummer (wenn 1 Standort)</v>
      </c>
      <c r="B7" s="454"/>
      <c r="C7" s="455"/>
      <c r="D7" s="9"/>
      <c r="E7" s="457" t="e">
        <f>VLOOKUP($A$1&amp;ADDRESS(ROW(E7),COLUMN(E7),4,1),Uebersetzungen!$A:$F,$D$3+3,0)</f>
        <v>#N/A</v>
      </c>
      <c r="F7" s="457" t="e">
        <f>VLOOKUP($A$1&amp;ADDRESS(ROW(F7),COLUMN(F7),4,1),Uebersetzungen!$A:$F,$D$3+3,0)</f>
        <v>#N/A</v>
      </c>
      <c r="G7" s="457" t="e">
        <f>VLOOKUP($A$1&amp;ADDRESS(ROW(G7),COLUMN(G7),4,1),Uebersetzungen!$A:$F,$D$3+3,0)</f>
        <v>#N/A</v>
      </c>
      <c r="H7" s="457" t="e">
        <f>VLOOKUP($A$1&amp;ADDRESS(ROW(H7),COLUMN(H7),4,1),Uebersetzungen!$A:$F,$D$3+3,0)</f>
        <v>#N/A</v>
      </c>
      <c r="I7" s="457" t="e">
        <f>VLOOKUP($A$1&amp;ADDRESS(ROW(I7),COLUMN(I7),4,1),Uebersetzungen!$A:$F,$D$3+3,0)</f>
        <v>#N/A</v>
      </c>
      <c r="J7" s="457" t="e">
        <f>VLOOKUP($A$1&amp;ADDRESS(ROW(J7),COLUMN(J7),4,1),Uebersetzungen!$A:$F,$D$3+3,0)</f>
        <v>#N/A</v>
      </c>
      <c r="K7" s="457" t="e">
        <f>VLOOKUP($A$1&amp;ADDRESS(ROW(K7),COLUMN(K7),4,1),Uebersetzungen!$A:$F,$D$3+3,0)</f>
        <v>#N/A</v>
      </c>
    </row>
    <row r="8" spans="1:28" ht="18" customHeight="1" x14ac:dyDescent="0.3">
      <c r="A8" s="10" t="str">
        <f>VLOOKUP($A$1&amp;ADDRESS(ROW(A8),COLUMN(A8),4,1),Uebersetzungen!$A:$F,$D$3+3,0)</f>
        <v>Datenjahr</v>
      </c>
      <c r="B8" s="454"/>
      <c r="C8" s="455"/>
      <c r="D8" s="9"/>
      <c r="E8" s="457" t="e">
        <f>VLOOKUP($A$1&amp;ADDRESS(ROW(E8),COLUMN(E8),4,1),Uebersetzungen!$A:$F,$D$3+3,0)</f>
        <v>#N/A</v>
      </c>
      <c r="F8" s="457" t="e">
        <f>VLOOKUP($A$1&amp;ADDRESS(ROW(F8),COLUMN(F8),4,1),Uebersetzungen!$A:$F,$D$3+3,0)</f>
        <v>#N/A</v>
      </c>
      <c r="G8" s="457" t="e">
        <f>VLOOKUP($A$1&amp;ADDRESS(ROW(G8),COLUMN(G8),4,1),Uebersetzungen!$A:$F,$D$3+3,0)</f>
        <v>#N/A</v>
      </c>
      <c r="H8" s="457" t="e">
        <f>VLOOKUP($A$1&amp;ADDRESS(ROW(H8),COLUMN(H8),4,1),Uebersetzungen!$A:$F,$D$3+3,0)</f>
        <v>#N/A</v>
      </c>
      <c r="I8" s="457" t="e">
        <f>VLOOKUP($A$1&amp;ADDRESS(ROW(I8),COLUMN(I8),4,1),Uebersetzungen!$A:$F,$D$3+3,0)</f>
        <v>#N/A</v>
      </c>
      <c r="J8" s="457" t="e">
        <f>VLOOKUP($A$1&amp;ADDRESS(ROW(J8),COLUMN(J8),4,1),Uebersetzungen!$A:$F,$D$3+3,0)</f>
        <v>#N/A</v>
      </c>
      <c r="K8" s="457" t="e">
        <f>VLOOKUP($A$1&amp;ADDRESS(ROW(K8),COLUMN(K8),4,1),Uebersetzungen!$A:$F,$D$3+3,0)</f>
        <v>#N/A</v>
      </c>
      <c r="L8" s="13"/>
    </row>
    <row r="9" spans="1:28" ht="18" customHeight="1" x14ac:dyDescent="0.3">
      <c r="A9" s="10" t="str">
        <f>VLOOKUP($A$1&amp;ADDRESS(ROW(A9),COLUMN(A9),4,1),Uebersetzungen!$A:$F,$D$3+3,0)</f>
        <v>Version ITAR_K</v>
      </c>
      <c r="B9" s="458" t="str">
        <f>VLOOKUP($A$1&amp;ADDRESS(ROW(B9),COLUMN(B9),4,1),Uebersetzungen!$A:$F,$D$3+3,0)</f>
        <v>[bitte wählen]</v>
      </c>
      <c r="C9" s="459" t="e">
        <f>VLOOKUP($A$1&amp;ADDRESS(ROW(C9),COLUMN(C9),4,1),Uebersetzungen!$A:$F,$D$3+3,0)</f>
        <v>#N/A</v>
      </c>
      <c r="D9" s="9"/>
      <c r="E9" s="457" t="e">
        <f>VLOOKUP($A$1&amp;ADDRESS(ROW(E9),COLUMN(E9),4,1),Uebersetzungen!$A:$F,$D$3+3,0)</f>
        <v>#N/A</v>
      </c>
      <c r="F9" s="457" t="e">
        <f>VLOOKUP($A$1&amp;ADDRESS(ROW(F9),COLUMN(F9),4,1),Uebersetzungen!$A:$F,$D$3+3,0)</f>
        <v>#N/A</v>
      </c>
      <c r="G9" s="457" t="e">
        <f>VLOOKUP($A$1&amp;ADDRESS(ROW(G9),COLUMN(G9),4,1),Uebersetzungen!$A:$F,$D$3+3,0)</f>
        <v>#N/A</v>
      </c>
      <c r="H9" s="457" t="e">
        <f>VLOOKUP($A$1&amp;ADDRESS(ROW(H9),COLUMN(H9),4,1),Uebersetzungen!$A:$F,$D$3+3,0)</f>
        <v>#N/A</v>
      </c>
      <c r="I9" s="457" t="e">
        <f>VLOOKUP($A$1&amp;ADDRESS(ROW(I9),COLUMN(I9),4,1),Uebersetzungen!$A:$F,$D$3+3,0)</f>
        <v>#N/A</v>
      </c>
      <c r="J9" s="457" t="e">
        <f>VLOOKUP($A$1&amp;ADDRESS(ROW(J9),COLUMN(J9),4,1),Uebersetzungen!$A:$F,$D$3+3,0)</f>
        <v>#N/A</v>
      </c>
      <c r="K9" s="457" t="e">
        <f>VLOOKUP($A$1&amp;ADDRESS(ROW(K9),COLUMN(K9),4,1),Uebersetzungen!$A:$F,$D$3+3,0)</f>
        <v>#N/A</v>
      </c>
      <c r="L9" s="13"/>
    </row>
    <row r="10" spans="1:28" ht="18" customHeight="1" x14ac:dyDescent="0.3">
      <c r="A10" s="10" t="str">
        <f>VLOOKUP($A$1&amp;ADDRESS(ROW(A10),COLUMN(A10),4,1),Uebersetzungen!$A:$F,$D$3+3,0)</f>
        <v>Version SwissDRG</v>
      </c>
      <c r="B10" s="454" t="str">
        <f>VLOOKUP($A$1&amp;ADDRESS(ROW(B10),COLUMN(B10),4,1),Uebersetzungen!$A:$F,$D$3+3,0)</f>
        <v>[bitte wählen]</v>
      </c>
      <c r="C10" s="455" t="e">
        <f>VLOOKUP($A$1&amp;ADDRESS(ROW(C10),COLUMN(C10),4,1),Uebersetzungen!$A:$F,$D$3+3,0)</f>
        <v>#N/A</v>
      </c>
      <c r="D10" s="9"/>
      <c r="E10" s="457" t="e">
        <f>VLOOKUP($A$1&amp;ADDRESS(ROW(E10),COLUMN(E10),4,1),Uebersetzungen!$A:$F,$D$3+3,0)</f>
        <v>#N/A</v>
      </c>
      <c r="F10" s="457" t="e">
        <f>VLOOKUP($A$1&amp;ADDRESS(ROW(F10),COLUMN(F10),4,1),Uebersetzungen!$A:$F,$D$3+3,0)</f>
        <v>#N/A</v>
      </c>
      <c r="G10" s="457" t="e">
        <f>VLOOKUP($A$1&amp;ADDRESS(ROW(G10),COLUMN(G10),4,1),Uebersetzungen!$A:$F,$D$3+3,0)</f>
        <v>#N/A</v>
      </c>
      <c r="H10" s="457" t="e">
        <f>VLOOKUP($A$1&amp;ADDRESS(ROW(H10),COLUMN(H10),4,1),Uebersetzungen!$A:$F,$D$3+3,0)</f>
        <v>#N/A</v>
      </c>
      <c r="I10" s="457" t="e">
        <f>VLOOKUP($A$1&amp;ADDRESS(ROW(I10),COLUMN(I10),4,1),Uebersetzungen!$A:$F,$D$3+3,0)</f>
        <v>#N/A</v>
      </c>
      <c r="J10" s="457" t="e">
        <f>VLOOKUP($A$1&amp;ADDRESS(ROW(J10),COLUMN(J10),4,1),Uebersetzungen!$A:$F,$D$3+3,0)</f>
        <v>#N/A</v>
      </c>
      <c r="K10" s="457" t="e">
        <f>VLOOKUP($A$1&amp;ADDRESS(ROW(K10),COLUMN(K10),4,1),Uebersetzungen!$A:$F,$D$3+3,0)</f>
        <v>#N/A</v>
      </c>
      <c r="L10" s="13"/>
    </row>
    <row r="11" spans="1:28" ht="18" customHeight="1" x14ac:dyDescent="0.3">
      <c r="A11" s="10" t="str">
        <f>VLOOKUP($A$1&amp;ADDRESS(ROW(A11),COLUMN(A11),4,1),Uebersetzungen!$A:$F,$D$3+3,0)</f>
        <v>Version TARPSY-Grouper</v>
      </c>
      <c r="B11" s="454" t="str">
        <f>VLOOKUP($A$1&amp;ADDRESS(ROW(B11),COLUMN(B11),4,1),Uebersetzungen!$A:$F,$D$3+3,0)</f>
        <v>[bitte wählen]</v>
      </c>
      <c r="C11" s="455" t="e">
        <f>VLOOKUP($A$1&amp;ADDRESS(ROW(C11),COLUMN(C11),4,1),Uebersetzungen!$A:$F,$D$3+3,0)</f>
        <v>#N/A</v>
      </c>
      <c r="D11" s="9"/>
      <c r="E11" s="14"/>
      <c r="F11" s="15" t="str">
        <f>VLOOKUP($A$1&amp;ADDRESS(ROW(F11),COLUMN(F11),4,1),Uebersetzungen!$A:$F,$D$3+3,0)</f>
        <v>Ausfüllen durch Kanton (Werte ITAR_K)</v>
      </c>
      <c r="G11" s="9"/>
      <c r="H11" s="460"/>
      <c r="I11" s="461"/>
      <c r="J11" s="461"/>
      <c r="K11" s="461"/>
      <c r="L11" s="461"/>
    </row>
    <row r="12" spans="1:28" ht="18" customHeight="1" x14ac:dyDescent="0.3">
      <c r="A12" s="402" t="str">
        <f>VLOOKUP($A$1&amp;ADDRESS(ROW(A12),COLUMN(A12),4,1),Uebersetzungen!$A:$F,$D$3+3,0)</f>
        <v>Version ST Reha Grouper</v>
      </c>
      <c r="B12" s="454" t="s">
        <v>28</v>
      </c>
      <c r="C12" s="467" t="e">
        <f>VLOOKUP($A$1&amp;ADDRESS(ROW(C12),COLUMN(C12),4,1),Uebersetzungen!$A:$F,$D$3+3,0)</f>
        <v>#N/A</v>
      </c>
      <c r="D12" s="9"/>
      <c r="E12" s="262"/>
      <c r="F12" s="15" t="str">
        <f>VLOOKUP($A$1&amp;ADDRESS(ROW(F12),COLUMN(F12),4,1),Uebersetzungen!$A:$F,$D$3+3,0)</f>
        <v>Ausfüllen durch Kanton, Absprache mit Leistungserbringer nach Bedarf</v>
      </c>
      <c r="G12" s="9"/>
      <c r="H12" s="460"/>
      <c r="I12" s="461"/>
      <c r="J12" s="461"/>
      <c r="K12" s="461"/>
      <c r="L12" s="461"/>
    </row>
    <row r="13" spans="1:28" ht="18" customHeight="1" x14ac:dyDescent="0.3">
      <c r="A13" s="259" t="str">
        <f>VLOOKUP($A$1&amp;ADDRESS(ROW(A13),COLUMN(A13),4,1),Uebersetzungen!$A:$F,$D$3+3,0)</f>
        <v>Prüfung durch Kanton am [TT.MM.JJJJ]</v>
      </c>
      <c r="B13" s="462"/>
      <c r="C13" s="463"/>
      <c r="D13" s="9"/>
      <c r="E13" s="17"/>
      <c r="F13" s="15" t="str">
        <f>VLOOKUP($A$1&amp;ADDRESS(ROW(F13),COLUMN(F13),4,1),Uebersetzungen!$A:$F,$D$3+3,0)</f>
        <v>Ausfüllen durch Kanton oder Leistungserbringer (je nach Datenverfügbarkeit)</v>
      </c>
      <c r="G13" s="9"/>
      <c r="H13" s="461"/>
      <c r="I13" s="461"/>
      <c r="J13" s="461"/>
      <c r="K13" s="461"/>
      <c r="L13" s="461"/>
    </row>
    <row r="14" spans="1:28" ht="18" customHeight="1" thickBot="1" x14ac:dyDescent="0.35">
      <c r="A14" s="259" t="str">
        <f>VLOOKUP($A$1&amp;ADDRESS(ROW(A14),COLUMN(A14),4,1),Uebersetzungen!$A:$F,$D$3+3,0)</f>
        <v>Kontaktperson Kanton (E-Mail)</v>
      </c>
      <c r="B14" s="464"/>
      <c r="C14" s="464"/>
      <c r="D14" s="9"/>
      <c r="E14" s="403"/>
      <c r="F14" s="15"/>
      <c r="G14" s="9"/>
      <c r="H14" s="461"/>
      <c r="I14" s="461"/>
      <c r="J14" s="461"/>
      <c r="K14" s="461"/>
      <c r="L14" s="461"/>
    </row>
    <row r="15" spans="1:28" ht="39.75" customHeight="1" thickBot="1" x14ac:dyDescent="0.25">
      <c r="A15" s="18"/>
      <c r="B15" s="19"/>
      <c r="C15" s="19"/>
      <c r="D15" s="271"/>
      <c r="E15" s="21"/>
      <c r="F15" s="446" t="str">
        <f>VLOOKUP($A$1&amp;ADDRESS(ROW(F15),COLUMN(F15),4,1),Uebersetzungen!$A:$F,$D$3+3,0)</f>
        <v>Werte OKP inkl. KVG ZV (Abzüge als Minuswerte eintragen)</v>
      </c>
      <c r="G15" s="22"/>
      <c r="H15" s="23"/>
      <c r="I15" s="24"/>
      <c r="J15" s="25"/>
      <c r="K15" s="24"/>
      <c r="L15" s="445" t="str">
        <f>VLOOKUP($A$1&amp;ADDRESS(ROW(L15),COLUMN(L15),4,1),Uebersetzungen!$A:$F,$D$3+3,0)</f>
        <v>Werte OKP inkl. KVG ZV (Abzüge als Minuswerte eintragen)</v>
      </c>
      <c r="M15" s="24"/>
      <c r="N15" s="24"/>
      <c r="O15" s="24"/>
      <c r="P15" s="24"/>
      <c r="Q15" s="24"/>
      <c r="R15" s="24"/>
      <c r="S15" s="24"/>
      <c r="T15" s="24"/>
      <c r="U15" s="24"/>
      <c r="V15" s="24"/>
      <c r="W15" s="24"/>
      <c r="X15" s="24"/>
      <c r="Y15" s="24"/>
      <c r="Z15" s="24"/>
      <c r="AA15" s="24"/>
      <c r="AB15" s="26"/>
    </row>
    <row r="16" spans="1:28" ht="30.75" customHeight="1" x14ac:dyDescent="0.2">
      <c r="A16" s="27" t="str">
        <f>VLOOKUP($A$1&amp;ADDRESS(ROW(A16),COLUMN(A16),4,1),Uebersetzungen!$A:$F,$D$3+3,0)</f>
        <v>Vorgehen zur Herleitung der schweregradbereinigten Fallkosten</v>
      </c>
      <c r="B16" s="28" t="str">
        <f>VLOOKUP($A$1&amp;ADDRESS(ROW(B16),COLUMN(B16),4,1),Uebersetzungen!$A:$F,$D$3+3,0)</f>
        <v>Zeile
ITAR_K</v>
      </c>
      <c r="C16" s="28" t="str">
        <f>VLOOKUP($A$1&amp;ADDRESS(ROW(C16),COLUMN(C16),4,1),Uebersetzungen!$A:$F,$D$3+3,0)</f>
        <v xml:space="preserve">Hinweise </v>
      </c>
      <c r="D16" s="270" t="str">
        <f>VLOOKUP($A$1&amp;ADDRESS(ROW(D16),COLUMN(D16),4,1),Uebersetzungen!$A:$F,$D$3+3,0)</f>
        <v xml:space="preserve">Kommentare Kanton zu den
vorgenommenen Korrekturen </v>
      </c>
      <c r="E16" s="28"/>
      <c r="F16" s="30" t="str">
        <f>VLOOKUP($A$1&amp;ADDRESS(ROW(F16),COLUMN(F16),4,1),Uebersetzungen!$A:$F,$D$3+3,0)</f>
        <v>TOTAL (juristische Einheit)</v>
      </c>
      <c r="G16" s="31" t="str">
        <f>VLOOKUP($A$1&amp;ADDRESS(ROW(G16),COLUMN(G16),4,1),Uebersetzungen!$A:$F,$D$3+3,0)</f>
        <v>Differenz</v>
      </c>
      <c r="H16" s="32"/>
      <c r="I16" s="319" t="str">
        <f>VLOOKUP($A$1&amp;ADDRESS(ROW(I16),COLUMN(I16),4,1),Uebersetzungen!$A:$F,$D$3+3,0)</f>
        <v>[Name Standort]</v>
      </c>
      <c r="J16" s="319" t="str">
        <f>VLOOKUP($A$1&amp;ADDRESS(ROW(J16),COLUMN(J16),4,1),Uebersetzungen!$A:$F,$D$3+3,0)</f>
        <v>[Name Standort]</v>
      </c>
      <c r="K16" s="319" t="str">
        <f>VLOOKUP($A$1&amp;ADDRESS(ROW(K16),COLUMN(K16),4,1),Uebersetzungen!$A:$F,$D$3+3,0)</f>
        <v>[Name Standort]</v>
      </c>
      <c r="L16" s="319" t="str">
        <f>VLOOKUP($A$1&amp;ADDRESS(ROW(L16),COLUMN(L16),4,1),Uebersetzungen!$A:$F,$D$3+3,0)</f>
        <v>[Name Standort]</v>
      </c>
      <c r="M16" s="319" t="str">
        <f>VLOOKUP($A$1&amp;ADDRESS(ROW(M16),COLUMN(M16),4,1),Uebersetzungen!$A:$F,$D$3+3,0)</f>
        <v>[Name Standort]</v>
      </c>
      <c r="N16" s="319" t="str">
        <f>VLOOKUP($A$1&amp;ADDRESS(ROW(N16),COLUMN(N16),4,1),Uebersetzungen!$A:$F,$D$3+3,0)</f>
        <v>[Name Standort]</v>
      </c>
      <c r="O16" s="319" t="str">
        <f>VLOOKUP($A$1&amp;ADDRESS(ROW(O16),COLUMN(O16),4,1),Uebersetzungen!$A:$F,$D$3+3,0)</f>
        <v>[Name Standort]</v>
      </c>
      <c r="P16" s="319" t="str">
        <f>VLOOKUP($A$1&amp;ADDRESS(ROW(P16),COLUMN(P16),4,1),Uebersetzungen!$A:$F,$D$3+3,0)</f>
        <v>[Name Standort]</v>
      </c>
      <c r="Q16" s="319" t="str">
        <f>VLOOKUP($A$1&amp;ADDRESS(ROW(Q16),COLUMN(Q16),4,1),Uebersetzungen!$A:$F,$D$3+3,0)</f>
        <v>[Name Standort]</v>
      </c>
      <c r="R16" s="319" t="str">
        <f>VLOOKUP($A$1&amp;ADDRESS(ROW(R16),COLUMN(R16),4,1),Uebersetzungen!$A:$F,$D$3+3,0)</f>
        <v>[Name Standort]</v>
      </c>
      <c r="S16" s="319" t="str">
        <f>VLOOKUP($A$1&amp;ADDRESS(ROW(S16),COLUMN(S16),4,1),Uebersetzungen!$A:$F,$D$3+3,0)</f>
        <v>[Name Standort]</v>
      </c>
      <c r="T16" s="319" t="str">
        <f>VLOOKUP($A$1&amp;ADDRESS(ROW(T16),COLUMN(T16),4,1),Uebersetzungen!$A:$F,$D$3+3,0)</f>
        <v>[Name Standort]</v>
      </c>
      <c r="U16" s="319" t="str">
        <f>VLOOKUP($A$1&amp;ADDRESS(ROW(U16),COLUMN(U16),4,1),Uebersetzungen!$A:$F,$D$3+3,0)</f>
        <v>[Name Standort]</v>
      </c>
      <c r="V16" s="319" t="str">
        <f>VLOOKUP($A$1&amp;ADDRESS(ROW(V16),COLUMN(V16),4,1),Uebersetzungen!$A:$F,$D$3+3,0)</f>
        <v>[Name Standort]</v>
      </c>
      <c r="W16" s="319" t="str">
        <f>VLOOKUP($A$1&amp;ADDRESS(ROW(W16),COLUMN(W16),4,1),Uebersetzungen!$A:$F,$D$3+3,0)</f>
        <v>[Name Standort]</v>
      </c>
      <c r="X16" s="319" t="str">
        <f>VLOOKUP($A$1&amp;ADDRESS(ROW(X16),COLUMN(X16),4,1),Uebersetzungen!$A:$F,$D$3+3,0)</f>
        <v>[Name Standort]</v>
      </c>
      <c r="Y16" s="319" t="str">
        <f>VLOOKUP($A$1&amp;ADDRESS(ROW(Y16),COLUMN(Y16),4,1),Uebersetzungen!$A:$F,$D$3+3,0)</f>
        <v>[Name Standort]</v>
      </c>
      <c r="Z16" s="319" t="str">
        <f>VLOOKUP($A$1&amp;ADDRESS(ROW(Z16),COLUMN(Z16),4,1),Uebersetzungen!$A:$F,$D$3+3,0)</f>
        <v>[Name Standort]</v>
      </c>
      <c r="AA16" s="319" t="str">
        <f>VLOOKUP($A$1&amp;ADDRESS(ROW(AA16),COLUMN(AA16),4,1),Uebersetzungen!$A:$F,$D$3+3,0)</f>
        <v>[Name Standort]</v>
      </c>
      <c r="AB16" s="320" t="str">
        <f>VLOOKUP($A$1&amp;ADDRESS(ROW(AB16),COLUMN(AB16),4,1),Uebersetzungen!$A:$F,$D$3+3,0)</f>
        <v>[Name Standort]</v>
      </c>
    </row>
    <row r="17" spans="1:28" ht="42.75" customHeight="1" thickBot="1" x14ac:dyDescent="0.25">
      <c r="A17" s="33" t="str">
        <f>VLOOKUP($A$1&amp;ADDRESS(ROW(A17),COLUMN(A17),4,1),Uebersetzungen!$A:$F,$D$3+3,0)</f>
        <v>Wichtiger Hinweis: Pflichtfelder sind rot umrandet</v>
      </c>
      <c r="B17" s="28"/>
      <c r="C17" s="28"/>
      <c r="D17" s="272"/>
      <c r="E17" s="34"/>
      <c r="F17" s="35" t="str">
        <f>VLOOKUP($A$1&amp;ADDRESS(ROW(F17),COLUMN(F17),4,1),Uebersetzungen!$A:$F,$D$3+3,0)</f>
        <v>Werte ITAR_K (falls Korrektur notwendig, 
korrigierter Wert inkl. Kommentar)</v>
      </c>
      <c r="G17" s="36" t="str">
        <f>VLOOKUP($A$1&amp;ADDRESS(ROW(G17),COLUMN(G17),4,1),Uebersetzungen!$A:$F,$D$3+3,0)</f>
        <v>TOTAL juristische Einheit minus Summe alle Standorte</v>
      </c>
      <c r="H17" s="37"/>
      <c r="I17" s="317" t="str">
        <f>VLOOKUP($A$1&amp;ADDRESS(ROW(I17),COLUMN(I17),4,1),Uebersetzungen!$A:$F,$D$3+3,0)</f>
        <v>[BUR-Nr.]</v>
      </c>
      <c r="J17" s="317" t="str">
        <f>VLOOKUP($A$1&amp;ADDRESS(ROW(J17),COLUMN(J17),4,1),Uebersetzungen!$A:$F,$D$3+3,0)</f>
        <v>[BUR-Nr.]</v>
      </c>
      <c r="K17" s="317" t="str">
        <f>VLOOKUP($A$1&amp;ADDRESS(ROW(K17),COLUMN(K17),4,1),Uebersetzungen!$A:$F,$D$3+3,0)</f>
        <v>[BUR-Nr.]</v>
      </c>
      <c r="L17" s="317" t="str">
        <f>VLOOKUP($A$1&amp;ADDRESS(ROW(L17),COLUMN(L17),4,1),Uebersetzungen!$A:$F,$D$3+3,0)</f>
        <v>[BUR-Nr.]</v>
      </c>
      <c r="M17" s="317" t="str">
        <f>VLOOKUP($A$1&amp;ADDRESS(ROW(M17),COLUMN(M17),4,1),Uebersetzungen!$A:$F,$D$3+3,0)</f>
        <v>[BUR-Nr.]</v>
      </c>
      <c r="N17" s="317" t="str">
        <f>VLOOKUP($A$1&amp;ADDRESS(ROW(N17),COLUMN(N17),4,1),Uebersetzungen!$A:$F,$D$3+3,0)</f>
        <v>[BUR-Nr.]</v>
      </c>
      <c r="O17" s="317" t="str">
        <f>VLOOKUP($A$1&amp;ADDRESS(ROW(O17),COLUMN(O17),4,1),Uebersetzungen!$A:$F,$D$3+3,0)</f>
        <v>[BUR-Nr.]</v>
      </c>
      <c r="P17" s="317" t="str">
        <f>VLOOKUP($A$1&amp;ADDRESS(ROW(P17),COLUMN(P17),4,1),Uebersetzungen!$A:$F,$D$3+3,0)</f>
        <v>[BUR-Nr.]</v>
      </c>
      <c r="Q17" s="317" t="str">
        <f>VLOOKUP($A$1&amp;ADDRESS(ROW(Q17),COLUMN(Q17),4,1),Uebersetzungen!$A:$F,$D$3+3,0)</f>
        <v>[BUR-Nr.]</v>
      </c>
      <c r="R17" s="317" t="str">
        <f>VLOOKUP($A$1&amp;ADDRESS(ROW(R17),COLUMN(R17),4,1),Uebersetzungen!$A:$F,$D$3+3,0)</f>
        <v>[BUR-Nr.]</v>
      </c>
      <c r="S17" s="317" t="str">
        <f>VLOOKUP($A$1&amp;ADDRESS(ROW(S17),COLUMN(S17),4,1),Uebersetzungen!$A:$F,$D$3+3,0)</f>
        <v>[BUR-Nr.]</v>
      </c>
      <c r="T17" s="317" t="str">
        <f>VLOOKUP($A$1&amp;ADDRESS(ROW(T17),COLUMN(T17),4,1),Uebersetzungen!$A:$F,$D$3+3,0)</f>
        <v>[BUR-Nr.]</v>
      </c>
      <c r="U17" s="317" t="str">
        <f>VLOOKUP($A$1&amp;ADDRESS(ROW(U17),COLUMN(U17),4,1),Uebersetzungen!$A:$F,$D$3+3,0)</f>
        <v>[BUR-Nr.]</v>
      </c>
      <c r="V17" s="317" t="str">
        <f>VLOOKUP($A$1&amp;ADDRESS(ROW(V17),COLUMN(V17),4,1),Uebersetzungen!$A:$F,$D$3+3,0)</f>
        <v>[BUR-Nr.]</v>
      </c>
      <c r="W17" s="317" t="str">
        <f>VLOOKUP($A$1&amp;ADDRESS(ROW(W17),COLUMN(W17),4,1),Uebersetzungen!$A:$F,$D$3+3,0)</f>
        <v>[BUR-Nr.]</v>
      </c>
      <c r="X17" s="317" t="str">
        <f>VLOOKUP($A$1&amp;ADDRESS(ROW(X17),COLUMN(X17),4,1),Uebersetzungen!$A:$F,$D$3+3,0)</f>
        <v>[BUR-Nr.]</v>
      </c>
      <c r="Y17" s="317" t="str">
        <f>VLOOKUP($A$1&amp;ADDRESS(ROW(Y17),COLUMN(Y17),4,1),Uebersetzungen!$A:$F,$D$3+3,0)</f>
        <v>[BUR-Nr.]</v>
      </c>
      <c r="Z17" s="317" t="str">
        <f>VLOOKUP($A$1&amp;ADDRESS(ROW(Z17),COLUMN(Z17),4,1),Uebersetzungen!$A:$F,$D$3+3,0)</f>
        <v>[BUR-Nr.]</v>
      </c>
      <c r="AA17" s="317" t="str">
        <f>VLOOKUP($A$1&amp;ADDRESS(ROW(AA17),COLUMN(AA17),4,1),Uebersetzungen!$A:$F,$D$3+3,0)</f>
        <v>[BUR-Nr.]</v>
      </c>
      <c r="AB17" s="318" t="str">
        <f>VLOOKUP($A$1&amp;ADDRESS(ROW(AB17),COLUMN(AB17),4,1),Uebersetzungen!$A:$F,$D$3+3,0)</f>
        <v>[BUR-Nr.]</v>
      </c>
    </row>
    <row r="18" spans="1:28" ht="48" hidden="1" customHeight="1" thickBot="1" x14ac:dyDescent="0.25">
      <c r="A18" s="38"/>
      <c r="B18" s="34"/>
      <c r="C18" s="34"/>
      <c r="D18" s="39"/>
      <c r="E18" s="34"/>
      <c r="F18" s="35"/>
      <c r="G18" s="40"/>
      <c r="H18" s="41"/>
      <c r="I18" s="42"/>
      <c r="J18" s="43"/>
      <c r="K18" s="43"/>
      <c r="L18" s="43"/>
      <c r="M18" s="43"/>
      <c r="N18" s="43"/>
      <c r="O18" s="43"/>
      <c r="P18" s="43"/>
      <c r="Q18" s="43"/>
      <c r="R18" s="43"/>
      <c r="S18" s="43"/>
      <c r="T18" s="43"/>
      <c r="U18" s="43"/>
      <c r="V18" s="43"/>
      <c r="W18" s="43"/>
      <c r="X18" s="43"/>
      <c r="Y18" s="43"/>
      <c r="Z18" s="43"/>
      <c r="AA18" s="43"/>
      <c r="AB18" s="44"/>
    </row>
    <row r="19" spans="1:28" ht="32.25" customHeight="1" x14ac:dyDescent="0.2">
      <c r="A19" s="45" t="str">
        <f>VLOOKUP($A$1&amp;ADDRESS(ROW(A19),COLUMN(A19),4,1),Uebersetzungen!$A:$F,$D$3+3,0)</f>
        <v xml:space="preserve">Total Kosten gemäss BEBU in CHF gemäss Kostenausweis ITAR_K </v>
      </c>
      <c r="B19" s="46">
        <v>19</v>
      </c>
      <c r="C19" s="47"/>
      <c r="D19" s="261"/>
      <c r="E19" s="48" t="s">
        <v>1</v>
      </c>
      <c r="F19" s="49"/>
      <c r="G19" s="50">
        <f>F19-SUM(I19:AB19)</f>
        <v>0</v>
      </c>
      <c r="H19" s="51" t="s">
        <v>1</v>
      </c>
      <c r="I19" s="52"/>
      <c r="J19" s="53"/>
      <c r="K19" s="53"/>
      <c r="L19" s="53"/>
      <c r="M19" s="53"/>
      <c r="N19" s="53"/>
      <c r="O19" s="53"/>
      <c r="P19" s="53"/>
      <c r="Q19" s="53"/>
      <c r="R19" s="53"/>
      <c r="S19" s="53"/>
      <c r="T19" s="53"/>
      <c r="U19" s="53"/>
      <c r="V19" s="53"/>
      <c r="W19" s="53"/>
      <c r="X19" s="53"/>
      <c r="Y19" s="53"/>
      <c r="Z19" s="53"/>
      <c r="AA19" s="53"/>
      <c r="AB19" s="54"/>
    </row>
    <row r="20" spans="1:28" ht="32.25" customHeight="1" x14ac:dyDescent="0.2">
      <c r="A20" s="55" t="str">
        <f>VLOOKUP($A$1&amp;ADDRESS(ROW(A20),COLUMN(A20),4,1),Uebersetzungen!$A:$F,$D$3+3,0)</f>
        <v xml:space="preserve">./. ANK nach REKOLE  gemäss Kostenausweis ITAR_K  </v>
      </c>
      <c r="B20" s="56">
        <v>21</v>
      </c>
      <c r="C20" s="57"/>
      <c r="D20" s="261"/>
      <c r="E20" s="58" t="s">
        <v>2</v>
      </c>
      <c r="F20" s="59"/>
      <c r="G20" s="60">
        <f t="shared" ref="G20:G33" si="0">F20-SUM(I20:AB20)</f>
        <v>0</v>
      </c>
      <c r="H20" s="416" t="s">
        <v>2</v>
      </c>
      <c r="I20" s="62"/>
      <c r="J20" s="63"/>
      <c r="K20" s="63"/>
      <c r="L20" s="63"/>
      <c r="M20" s="63"/>
      <c r="N20" s="63"/>
      <c r="O20" s="63"/>
      <c r="P20" s="63"/>
      <c r="Q20" s="63"/>
      <c r="R20" s="63"/>
      <c r="S20" s="63"/>
      <c r="T20" s="63"/>
      <c r="U20" s="63"/>
      <c r="V20" s="63"/>
      <c r="W20" s="63"/>
      <c r="X20" s="63"/>
      <c r="Y20" s="63"/>
      <c r="Z20" s="63"/>
      <c r="AA20" s="63"/>
      <c r="AB20" s="64"/>
    </row>
    <row r="21" spans="1:28" ht="32.25" customHeight="1" x14ac:dyDescent="0.2">
      <c r="A21" s="65" t="str">
        <f>VLOOKUP($A$1&amp;ADDRESS(ROW(A21),COLUMN(A21),4,1),Uebersetzungen!$A:$F,$D$3+3,0)</f>
        <v>+ ANK nach VKL gemäss Kostenausweis ITAR_K</v>
      </c>
      <c r="B21" s="56">
        <v>42</v>
      </c>
      <c r="C21" s="57"/>
      <c r="D21" s="261"/>
      <c r="E21" s="58" t="s">
        <v>1</v>
      </c>
      <c r="F21" s="59"/>
      <c r="G21" s="60">
        <f t="shared" si="0"/>
        <v>0</v>
      </c>
      <c r="H21" s="416" t="s">
        <v>1</v>
      </c>
      <c r="I21" s="62"/>
      <c r="J21" s="63"/>
      <c r="K21" s="63"/>
      <c r="L21" s="63"/>
      <c r="M21" s="63"/>
      <c r="N21" s="63"/>
      <c r="O21" s="63"/>
      <c r="P21" s="63"/>
      <c r="Q21" s="63"/>
      <c r="R21" s="63"/>
      <c r="S21" s="63"/>
      <c r="T21" s="63"/>
      <c r="U21" s="63"/>
      <c r="V21" s="63"/>
      <c r="W21" s="63"/>
      <c r="X21" s="63"/>
      <c r="Y21" s="63"/>
      <c r="Z21" s="63"/>
      <c r="AA21" s="63"/>
      <c r="AB21" s="64"/>
    </row>
    <row r="22" spans="1:28" ht="32.25" customHeight="1" x14ac:dyDescent="0.2">
      <c r="A22" s="66" t="str">
        <f>VLOOKUP($A$1&amp;ADDRESS(ROW(A22),COLUMN(A22),4,1),Uebersetzungen!$A:$F,$D$3+3,0)</f>
        <v xml:space="preserve">Total Kosten gemäss BEBU  (inkl. ANK nach VKL) </v>
      </c>
      <c r="B22" s="67" t="s">
        <v>3</v>
      </c>
      <c r="C22" s="57"/>
      <c r="D22" s="261"/>
      <c r="E22" s="68" t="s">
        <v>1</v>
      </c>
      <c r="F22" s="69">
        <f>F19+F20+F21</f>
        <v>0</v>
      </c>
      <c r="G22" s="60">
        <f t="shared" si="0"/>
        <v>0</v>
      </c>
      <c r="H22" s="61" t="s">
        <v>1</v>
      </c>
      <c r="I22" s="70">
        <f t="shared" ref="I22:AB22" si="1">I19+I20+I21</f>
        <v>0</v>
      </c>
      <c r="J22" s="71">
        <f t="shared" si="1"/>
        <v>0</v>
      </c>
      <c r="K22" s="71">
        <f t="shared" si="1"/>
        <v>0</v>
      </c>
      <c r="L22" s="71">
        <f t="shared" si="1"/>
        <v>0</v>
      </c>
      <c r="M22" s="71">
        <f t="shared" si="1"/>
        <v>0</v>
      </c>
      <c r="N22" s="71">
        <f t="shared" si="1"/>
        <v>0</v>
      </c>
      <c r="O22" s="71">
        <f t="shared" si="1"/>
        <v>0</v>
      </c>
      <c r="P22" s="71">
        <f t="shared" si="1"/>
        <v>0</v>
      </c>
      <c r="Q22" s="71">
        <f t="shared" si="1"/>
        <v>0</v>
      </c>
      <c r="R22" s="71">
        <f t="shared" si="1"/>
        <v>0</v>
      </c>
      <c r="S22" s="71">
        <f t="shared" si="1"/>
        <v>0</v>
      </c>
      <c r="T22" s="71">
        <f t="shared" si="1"/>
        <v>0</v>
      </c>
      <c r="U22" s="71">
        <f t="shared" si="1"/>
        <v>0</v>
      </c>
      <c r="V22" s="71">
        <f t="shared" si="1"/>
        <v>0</v>
      </c>
      <c r="W22" s="71">
        <f t="shared" si="1"/>
        <v>0</v>
      </c>
      <c r="X22" s="71">
        <f t="shared" si="1"/>
        <v>0</v>
      </c>
      <c r="Y22" s="71">
        <f t="shared" si="1"/>
        <v>0</v>
      </c>
      <c r="Z22" s="71">
        <f t="shared" si="1"/>
        <v>0</v>
      </c>
      <c r="AA22" s="71">
        <f t="shared" si="1"/>
        <v>0</v>
      </c>
      <c r="AB22" s="69">
        <f t="shared" si="1"/>
        <v>0</v>
      </c>
    </row>
    <row r="23" spans="1:28" ht="32.25" customHeight="1" x14ac:dyDescent="0.2">
      <c r="A23" s="72" t="str">
        <f>VLOOKUP($A$1&amp;ADDRESS(ROW(A23),COLUMN(A23),4,1),Uebersetzungen!$A:$F,$D$3+3,0)</f>
        <v>./. Kosten, die fälschlicherweise auf den baseraterelevanten Kostenträgern geführt werden</v>
      </c>
      <c r="B23" s="73" t="s">
        <v>3</v>
      </c>
      <c r="C23" s="74" t="str">
        <f>VLOOKUP($A$1&amp;ADDRESS(ROW(C23),COLUMN(C23),4,1),Uebersetzungen!$A:$F,$D$3+3,0)</f>
        <v>z. B. Forschung und universitäre Lehre oder weitere GWL</v>
      </c>
      <c r="D23" s="261"/>
      <c r="E23" s="58" t="s">
        <v>2</v>
      </c>
      <c r="F23" s="59"/>
      <c r="G23" s="60">
        <f t="shared" si="0"/>
        <v>0</v>
      </c>
      <c r="H23" s="418" t="s">
        <v>2</v>
      </c>
      <c r="I23" s="75"/>
      <c r="J23" s="16"/>
      <c r="K23" s="16"/>
      <c r="L23" s="16"/>
      <c r="M23" s="16"/>
      <c r="N23" s="16"/>
      <c r="O23" s="16"/>
      <c r="P23" s="16"/>
      <c r="Q23" s="16"/>
      <c r="R23" s="16"/>
      <c r="S23" s="16"/>
      <c r="T23" s="16"/>
      <c r="U23" s="16"/>
      <c r="V23" s="16"/>
      <c r="W23" s="16"/>
      <c r="X23" s="16"/>
      <c r="Y23" s="16"/>
      <c r="Z23" s="16"/>
      <c r="AA23" s="16"/>
      <c r="AB23" s="76"/>
    </row>
    <row r="24" spans="1:28" ht="45" customHeight="1" x14ac:dyDescent="0.2">
      <c r="A24" s="77" t="str">
        <f>VLOOKUP($A$1&amp;ADDRESS(ROW(A24),COLUMN(A24),4,1),Uebersetzungen!$A:$F,$D$3+3,0)</f>
        <v xml:space="preserve">./. Kosten für direkt an Patienten verrechnete Leistungen (Kontengr. 65) </v>
      </c>
      <c r="B24" s="56">
        <v>22</v>
      </c>
      <c r="C24" s="78" t="str">
        <f>VLOOKUP($A$1&amp;ADDRESS(ROW(C24),COLUMN(C24),4,1),Uebersetzungen!$A:$F,$D$3+3,0)</f>
        <v xml:space="preserve">Korrektur, falls Kosten nicht plausibel sind. Falls das Spital die effektive Gewinnmarge belegen kann, sind die Kosten exkl. Marge abzuziehen. Wenn Kosten = Ertrag aus Kontengruppe 65 → Abzug Ertrag zu 100 %   </v>
      </c>
      <c r="D24" s="261"/>
      <c r="E24" s="58" t="s">
        <v>2</v>
      </c>
      <c r="F24" s="79"/>
      <c r="G24" s="60">
        <f t="shared" si="0"/>
        <v>0</v>
      </c>
      <c r="H24" s="416" t="s">
        <v>2</v>
      </c>
      <c r="I24" s="80"/>
      <c r="J24" s="81"/>
      <c r="K24" s="81"/>
      <c r="L24" s="81"/>
      <c r="M24" s="81"/>
      <c r="N24" s="81"/>
      <c r="O24" s="81"/>
      <c r="P24" s="81"/>
      <c r="Q24" s="81"/>
      <c r="R24" s="81"/>
      <c r="S24" s="81"/>
      <c r="T24" s="81"/>
      <c r="U24" s="81"/>
      <c r="V24" s="81"/>
      <c r="W24" s="81"/>
      <c r="X24" s="81"/>
      <c r="Y24" s="81"/>
      <c r="Z24" s="81"/>
      <c r="AA24" s="81"/>
      <c r="AB24" s="82"/>
    </row>
    <row r="25" spans="1:28" ht="45" hidden="1" customHeight="1" x14ac:dyDescent="0.2">
      <c r="A25" s="387" t="str">
        <f>VLOOKUP($A$1&amp;ADDRESS(ROW(A25),COLUMN(A25),4,1),Uebersetzungen!$A:$F,$D$3+3,0)</f>
        <v xml:space="preserve"> + Erlöse Kontengruppe 66</v>
      </c>
      <c r="B25" s="388">
        <v>23</v>
      </c>
      <c r="C25" s="389" t="str">
        <f>VLOOKUP($A$1&amp;ADDRESS(ROW(C25),COLUMN(C25),4,1),Uebersetzungen!$A:$F,$D$3+3,0)</f>
        <v xml:space="preserve">Erlöse gelten nicht als Kostenminderung. Aufrechnung nur, falls Erlöse aus Kontengruppe 66 in der Kostenstellenrechnung tatsächlich kostenmindernd verbucht wurden. </v>
      </c>
      <c r="D25" s="261"/>
      <c r="E25" s="58" t="s">
        <v>1</v>
      </c>
      <c r="F25" s="85"/>
      <c r="G25" s="60">
        <f t="shared" si="0"/>
        <v>0</v>
      </c>
      <c r="H25" s="416" t="s">
        <v>1</v>
      </c>
      <c r="I25" s="390"/>
      <c r="J25" s="236"/>
      <c r="K25" s="236"/>
      <c r="L25" s="236"/>
      <c r="M25" s="236"/>
      <c r="N25" s="236"/>
      <c r="O25" s="236"/>
      <c r="P25" s="236"/>
      <c r="Q25" s="236"/>
      <c r="R25" s="236"/>
      <c r="S25" s="236"/>
      <c r="T25" s="236"/>
      <c r="U25" s="236"/>
      <c r="V25" s="236"/>
      <c r="W25" s="236"/>
      <c r="X25" s="236"/>
      <c r="Y25" s="236"/>
      <c r="Z25" s="236"/>
      <c r="AA25" s="236"/>
      <c r="AB25" s="85"/>
    </row>
    <row r="26" spans="1:28" ht="49.5" customHeight="1" x14ac:dyDescent="0.2">
      <c r="A26" s="72" t="str">
        <f>VLOOKUP($A$1&amp;ADDRESS(ROW(A26),COLUMN(A26),4,1),Uebersetzungen!$A:$F,$D$3+3,0)</f>
        <v>./. Kosten für zusätzlich vergütete Leistungen (z.B. unbewertete DRG und bewertete und unbewertete Zusatzentgelte SwissDRG (Dialyse, Kunstherzen), andere Sonderentgelte)</v>
      </c>
      <c r="B26" s="56">
        <v>27</v>
      </c>
      <c r="C26" s="78" t="str">
        <f>VLOOKUP($A$1&amp;ADDRESS(ROW(C26),COLUMN(C26),4,1),Uebersetzungen!$A:$F,$D$3+3,0)</f>
        <v xml:space="preserve">Zu 100 % abzuziehen, da separate Vergütung oder Berücksichtigung in der Preisfestlegung nach Benchmark (ITAR_K Zeile 27, siehe auch entsprechende Zusatztabellen). </v>
      </c>
      <c r="D26" s="261"/>
      <c r="E26" s="58" t="s">
        <v>2</v>
      </c>
      <c r="F26" s="79"/>
      <c r="G26" s="60">
        <f t="shared" si="0"/>
        <v>0</v>
      </c>
      <c r="H26" s="416" t="s">
        <v>2</v>
      </c>
      <c r="I26" s="80"/>
      <c r="J26" s="81"/>
      <c r="K26" s="81"/>
      <c r="L26" s="81"/>
      <c r="M26" s="81"/>
      <c r="N26" s="81"/>
      <c r="O26" s="81"/>
      <c r="P26" s="81"/>
      <c r="Q26" s="81"/>
      <c r="R26" s="81"/>
      <c r="S26" s="81"/>
      <c r="T26" s="81"/>
      <c r="U26" s="81"/>
      <c r="V26" s="81"/>
      <c r="W26" s="81"/>
      <c r="X26" s="81"/>
      <c r="Y26" s="81"/>
      <c r="Z26" s="81"/>
      <c r="AA26" s="81"/>
      <c r="AB26" s="82"/>
    </row>
    <row r="27" spans="1:28" ht="46.5" customHeight="1" x14ac:dyDescent="0.2">
      <c r="A27" s="72" t="str">
        <f>VLOOKUP($A$1&amp;ADDRESS(ROW(A27),COLUMN(A27),4,1),Uebersetzungen!$A:$F,$D$3+3,0)</f>
        <v xml:space="preserve">./. Kosten für Arzthonorare für zusätzliche Leistungen bei zusatzversicherten Patienten  </v>
      </c>
      <c r="B27" s="56">
        <v>20</v>
      </c>
      <c r="C27" s="78" t="str">
        <f>VLOOKUP($A$1&amp;ADDRESS(ROW(C27),COLUMN(C27),4,1),Uebersetzungen!$A:$F,$D$3+3,0)</f>
        <v>Gemäss Anleitung der GDK vom 1.2.2024</v>
      </c>
      <c r="D27" s="261"/>
      <c r="E27" s="58" t="s">
        <v>2</v>
      </c>
      <c r="F27" s="79"/>
      <c r="G27" s="60">
        <f t="shared" si="0"/>
        <v>0</v>
      </c>
      <c r="H27" s="416" t="s">
        <v>2</v>
      </c>
      <c r="I27" s="80"/>
      <c r="J27" s="81"/>
      <c r="K27" s="81"/>
      <c r="L27" s="81"/>
      <c r="M27" s="81"/>
      <c r="N27" s="81"/>
      <c r="O27" s="81"/>
      <c r="P27" s="81"/>
      <c r="Q27" s="81"/>
      <c r="R27" s="81"/>
      <c r="S27" s="81"/>
      <c r="T27" s="81"/>
      <c r="U27" s="81"/>
      <c r="V27" s="81"/>
      <c r="W27" s="81"/>
      <c r="X27" s="81"/>
      <c r="Y27" s="81"/>
      <c r="Z27" s="81"/>
      <c r="AA27" s="81"/>
      <c r="AB27" s="82"/>
    </row>
    <row r="28" spans="1:28" ht="63" customHeight="1" x14ac:dyDescent="0.2">
      <c r="A28" s="83" t="str">
        <f>VLOOKUP($A$1&amp;ADDRESS(ROW(A28),COLUMN(A28),4,1),Uebersetzungen!$A:$F,$D$3+3,0)</f>
        <v>./.  Mehrkosten bei Leistungen für zusatzversicherte Patienten</v>
      </c>
      <c r="B28" s="73" t="s">
        <v>3</v>
      </c>
      <c r="C28" s="84" t="str">
        <f>VLOOKUP($A$1&amp;ADDRESS(ROW(C28),COLUMN(C28),4,1),Uebersetzungen!$A:$F,$D$3+3,0)</f>
        <v>Gemäss Empfehlungen der GDK: Normabzug CHF 800.- / CHF 1000.- je Fall halbprivat / privat «KVG ZV». Betrifft nicht nur die Hotelleriemehrkosten, sondern auch allfällige Mehrkosten in Behandlung und Pflege.</v>
      </c>
      <c r="D28" s="261"/>
      <c r="E28" s="58" t="s">
        <v>2</v>
      </c>
      <c r="F28" s="85">
        <f>IFERROR(-1*(F41*800+F42*1000),"")</f>
        <v>0</v>
      </c>
      <c r="G28" s="60">
        <f t="shared" si="0"/>
        <v>0</v>
      </c>
      <c r="H28" s="416" t="s">
        <v>2</v>
      </c>
      <c r="I28" s="70">
        <f>IFERROR(-1*(I41*800+I42*1000),"")</f>
        <v>0</v>
      </c>
      <c r="J28" s="71">
        <f t="shared" ref="J28:AB28" si="2">IFERROR(-1*(J41*800+J42*1000),"")</f>
        <v>0</v>
      </c>
      <c r="K28" s="71">
        <f t="shared" si="2"/>
        <v>0</v>
      </c>
      <c r="L28" s="71">
        <f t="shared" si="2"/>
        <v>0</v>
      </c>
      <c r="M28" s="71">
        <f t="shared" si="2"/>
        <v>0</v>
      </c>
      <c r="N28" s="71">
        <f t="shared" si="2"/>
        <v>0</v>
      </c>
      <c r="O28" s="71">
        <f t="shared" si="2"/>
        <v>0</v>
      </c>
      <c r="P28" s="71">
        <f t="shared" si="2"/>
        <v>0</v>
      </c>
      <c r="Q28" s="71">
        <f t="shared" si="2"/>
        <v>0</v>
      </c>
      <c r="R28" s="71">
        <f t="shared" si="2"/>
        <v>0</v>
      </c>
      <c r="S28" s="71">
        <f t="shared" si="2"/>
        <v>0</v>
      </c>
      <c r="T28" s="71">
        <f t="shared" si="2"/>
        <v>0</v>
      </c>
      <c r="U28" s="71">
        <f t="shared" si="2"/>
        <v>0</v>
      </c>
      <c r="V28" s="71">
        <f t="shared" si="2"/>
        <v>0</v>
      </c>
      <c r="W28" s="71">
        <f t="shared" si="2"/>
        <v>0</v>
      </c>
      <c r="X28" s="71">
        <f t="shared" si="2"/>
        <v>0</v>
      </c>
      <c r="Y28" s="71">
        <f t="shared" si="2"/>
        <v>0</v>
      </c>
      <c r="Z28" s="71">
        <f t="shared" si="2"/>
        <v>0</v>
      </c>
      <c r="AA28" s="71">
        <f t="shared" si="2"/>
        <v>0</v>
      </c>
      <c r="AB28" s="69">
        <f t="shared" si="2"/>
        <v>0</v>
      </c>
    </row>
    <row r="29" spans="1:28" ht="32.25" customHeight="1" x14ac:dyDescent="0.2">
      <c r="A29" s="55" t="str">
        <f>VLOOKUP($A$1&amp;ADDRESS(ROW(A29),COLUMN(A29),4,1),Uebersetzungen!$A:$F,$D$3+3,0)</f>
        <v>./. Zinsaufwand effektiv (46)</v>
      </c>
      <c r="B29" s="67" t="s">
        <v>225</v>
      </c>
      <c r="C29" s="78" t="str">
        <f>VLOOKUP($A$1&amp;ADDRESS(ROW(C29),COLUMN(C29),4,1),Uebersetzungen!$A:$F,$D$3+3,0)</f>
        <v xml:space="preserve">Effektiver Zinsaufwand zu 100% abzuziehen (Zeile 30 ITAR_K Gesamtansicht) </v>
      </c>
      <c r="D29" s="261"/>
      <c r="E29" s="58" t="s">
        <v>2</v>
      </c>
      <c r="F29" s="79"/>
      <c r="G29" s="60">
        <f t="shared" si="0"/>
        <v>0</v>
      </c>
      <c r="H29" s="416" t="s">
        <v>2</v>
      </c>
      <c r="I29" s="80"/>
      <c r="J29" s="81"/>
      <c r="K29" s="81"/>
      <c r="L29" s="81"/>
      <c r="M29" s="81"/>
      <c r="N29" s="81"/>
      <c r="O29" s="81"/>
      <c r="P29" s="81"/>
      <c r="Q29" s="81"/>
      <c r="R29" s="81"/>
      <c r="S29" s="81"/>
      <c r="T29" s="81"/>
      <c r="U29" s="81"/>
      <c r="V29" s="81"/>
      <c r="W29" s="81"/>
      <c r="X29" s="81"/>
      <c r="Y29" s="81"/>
      <c r="Z29" s="81"/>
      <c r="AA29" s="81"/>
      <c r="AB29" s="82"/>
    </row>
    <row r="30" spans="1:28" ht="46.5" customHeight="1" x14ac:dyDescent="0.2">
      <c r="A30" s="66" t="str">
        <f>VLOOKUP($A$1&amp;ADDRESS(ROW(A30),COLUMN(A30),4,1),Uebersetzungen!$A:$F,$D$3+3,0)</f>
        <v xml:space="preserve">Total Kosten gemäss BEBU bereinigt vor Aufrechnung kalkulatorische Zinsen </v>
      </c>
      <c r="B30" s="73" t="s">
        <v>3</v>
      </c>
      <c r="C30" s="74"/>
      <c r="D30" s="261"/>
      <c r="E30" s="68" t="s">
        <v>1</v>
      </c>
      <c r="F30" s="69">
        <f>SUM(F22:F29)</f>
        <v>0</v>
      </c>
      <c r="G30" s="60">
        <f t="shared" si="0"/>
        <v>0</v>
      </c>
      <c r="H30" s="61" t="s">
        <v>1</v>
      </c>
      <c r="I30" s="70">
        <f t="shared" ref="I30:AB30" si="3">SUM(I22:I29)</f>
        <v>0</v>
      </c>
      <c r="J30" s="71">
        <f t="shared" si="3"/>
        <v>0</v>
      </c>
      <c r="K30" s="71">
        <f t="shared" si="3"/>
        <v>0</v>
      </c>
      <c r="L30" s="71">
        <f t="shared" si="3"/>
        <v>0</v>
      </c>
      <c r="M30" s="71">
        <f t="shared" si="3"/>
        <v>0</v>
      </c>
      <c r="N30" s="71">
        <f t="shared" si="3"/>
        <v>0</v>
      </c>
      <c r="O30" s="71">
        <f t="shared" si="3"/>
        <v>0</v>
      </c>
      <c r="P30" s="71">
        <f t="shared" si="3"/>
        <v>0</v>
      </c>
      <c r="Q30" s="71">
        <f t="shared" si="3"/>
        <v>0</v>
      </c>
      <c r="R30" s="71">
        <f t="shared" si="3"/>
        <v>0</v>
      </c>
      <c r="S30" s="71">
        <f t="shared" si="3"/>
        <v>0</v>
      </c>
      <c r="T30" s="71">
        <f t="shared" si="3"/>
        <v>0</v>
      </c>
      <c r="U30" s="71">
        <f t="shared" si="3"/>
        <v>0</v>
      </c>
      <c r="V30" s="71">
        <f t="shared" si="3"/>
        <v>0</v>
      </c>
      <c r="W30" s="71">
        <f t="shared" si="3"/>
        <v>0</v>
      </c>
      <c r="X30" s="71">
        <f t="shared" si="3"/>
        <v>0</v>
      </c>
      <c r="Y30" s="71">
        <f t="shared" si="3"/>
        <v>0</v>
      </c>
      <c r="Z30" s="71">
        <f t="shared" si="3"/>
        <v>0</v>
      </c>
      <c r="AA30" s="71">
        <f t="shared" si="3"/>
        <v>0</v>
      </c>
      <c r="AB30" s="69">
        <f t="shared" si="3"/>
        <v>0</v>
      </c>
    </row>
    <row r="31" spans="1:28" ht="32.25" customHeight="1" thickBot="1" x14ac:dyDescent="0.25">
      <c r="A31" s="86" t="str">
        <f>VLOOKUP($A$1&amp;ADDRESS(ROW(A31),COLUMN(A31),4,1),Uebersetzungen!$A:$F,$D$3+3,0)</f>
        <v>+ Verzinsung Umlaufvermögen (kalkulatorisch)</v>
      </c>
      <c r="B31" s="87">
        <v>31</v>
      </c>
      <c r="C31" s="88"/>
      <c r="D31" s="261"/>
      <c r="E31" s="89" t="s">
        <v>1</v>
      </c>
      <c r="F31" s="79"/>
      <c r="G31" s="60">
        <f t="shared" si="0"/>
        <v>0</v>
      </c>
      <c r="H31" s="419" t="s">
        <v>1</v>
      </c>
      <c r="I31" s="80"/>
      <c r="J31" s="81"/>
      <c r="K31" s="81"/>
      <c r="L31" s="81"/>
      <c r="M31" s="81"/>
      <c r="N31" s="81"/>
      <c r="O31" s="81"/>
      <c r="P31" s="81"/>
      <c r="Q31" s="81"/>
      <c r="R31" s="81"/>
      <c r="S31" s="81"/>
      <c r="T31" s="81"/>
      <c r="U31" s="81"/>
      <c r="V31" s="81"/>
      <c r="W31" s="81"/>
      <c r="X31" s="81"/>
      <c r="Y31" s="81"/>
      <c r="Z31" s="81"/>
      <c r="AA31" s="81"/>
      <c r="AB31" s="82"/>
    </row>
    <row r="32" spans="1:28" ht="32.25" customHeight="1" thickBot="1" x14ac:dyDescent="0.25">
      <c r="A32" s="90" t="str">
        <f>VLOOKUP($A$1&amp;ADDRESS(ROW(A32),COLUMN(A32),4,1),Uebersetzungen!$A:$F,$D$3+3,0)</f>
        <v xml:space="preserve">Benchmarkrelevante Kosten stationärer Bereich </v>
      </c>
      <c r="B32" s="91" t="s">
        <v>3</v>
      </c>
      <c r="C32" s="92" t="str">
        <f>VLOOKUP($A$1&amp;ADDRESS(ROW(C32),COLUMN(C32),4,1),Uebersetzungen!$A:$F,$D$3+3,0)</f>
        <v>Falls Abweichung (Zelle G32) &gt; CHF 10’000 oder &lt; CHF -10’000, bitte im Kommentarfeld erklären</v>
      </c>
      <c r="D32" s="278"/>
      <c r="E32" s="93" t="s">
        <v>1</v>
      </c>
      <c r="F32" s="94">
        <f>F30+F31</f>
        <v>0</v>
      </c>
      <c r="G32" s="95">
        <f>F32-SUM(I32:AB32)</f>
        <v>0</v>
      </c>
      <c r="H32" s="96" t="s">
        <v>1</v>
      </c>
      <c r="I32" s="97">
        <f t="shared" ref="I32:AB32" si="4">I30+I31</f>
        <v>0</v>
      </c>
      <c r="J32" s="98">
        <f t="shared" si="4"/>
        <v>0</v>
      </c>
      <c r="K32" s="98">
        <f t="shared" si="4"/>
        <v>0</v>
      </c>
      <c r="L32" s="98">
        <f t="shared" si="4"/>
        <v>0</v>
      </c>
      <c r="M32" s="98">
        <f t="shared" si="4"/>
        <v>0</v>
      </c>
      <c r="N32" s="98">
        <f t="shared" si="4"/>
        <v>0</v>
      </c>
      <c r="O32" s="98">
        <f t="shared" si="4"/>
        <v>0</v>
      </c>
      <c r="P32" s="98">
        <f t="shared" si="4"/>
        <v>0</v>
      </c>
      <c r="Q32" s="98">
        <f t="shared" si="4"/>
        <v>0</v>
      </c>
      <c r="R32" s="98">
        <f t="shared" si="4"/>
        <v>0</v>
      </c>
      <c r="S32" s="98">
        <f t="shared" si="4"/>
        <v>0</v>
      </c>
      <c r="T32" s="98">
        <f t="shared" si="4"/>
        <v>0</v>
      </c>
      <c r="U32" s="98">
        <f t="shared" si="4"/>
        <v>0</v>
      </c>
      <c r="V32" s="98">
        <f t="shared" si="4"/>
        <v>0</v>
      </c>
      <c r="W32" s="98">
        <f t="shared" si="4"/>
        <v>0</v>
      </c>
      <c r="X32" s="98">
        <f t="shared" si="4"/>
        <v>0</v>
      </c>
      <c r="Y32" s="98">
        <f t="shared" si="4"/>
        <v>0</v>
      </c>
      <c r="Z32" s="98">
        <f t="shared" si="4"/>
        <v>0</v>
      </c>
      <c r="AA32" s="98">
        <f t="shared" si="4"/>
        <v>0</v>
      </c>
      <c r="AB32" s="99">
        <f t="shared" si="4"/>
        <v>0</v>
      </c>
    </row>
    <row r="33" spans="1:28" ht="32.25" customHeight="1" thickBot="1" x14ac:dyDescent="0.25">
      <c r="A33" s="100" t="str">
        <f>VLOOKUP($A$1&amp;ADDRESS(ROW(A33),COLUMN(A33),4,1),Uebersetzungen!$A:$F,$D$3+3,0)</f>
        <v>Case Mix stationäre Fälle (DRG-Bereich: nur bewertete Fälle)</v>
      </c>
      <c r="B33" s="101">
        <v>33</v>
      </c>
      <c r="C33" s="102"/>
      <c r="D33" s="279"/>
      <c r="E33" s="103" t="s">
        <v>1</v>
      </c>
      <c r="F33" s="409"/>
      <c r="G33" s="104">
        <f t="shared" si="0"/>
        <v>0</v>
      </c>
      <c r="H33" s="105" t="s">
        <v>1</v>
      </c>
      <c r="I33" s="410"/>
      <c r="J33" s="291"/>
      <c r="K33" s="291"/>
      <c r="L33" s="291"/>
      <c r="M33" s="291"/>
      <c r="N33" s="291"/>
      <c r="O33" s="291"/>
      <c r="P33" s="291"/>
      <c r="Q33" s="291"/>
      <c r="R33" s="291"/>
      <c r="S33" s="291"/>
      <c r="T33" s="291"/>
      <c r="U33" s="291"/>
      <c r="V33" s="291"/>
      <c r="W33" s="291"/>
      <c r="X33" s="291"/>
      <c r="Y33" s="291"/>
      <c r="Z33" s="291"/>
      <c r="AA33" s="291"/>
      <c r="AB33" s="292"/>
    </row>
    <row r="34" spans="1:28" ht="32.25" customHeight="1" thickTop="1" thickBot="1" x14ac:dyDescent="0.25">
      <c r="A34" s="106" t="str">
        <f>VLOOKUP($A$1&amp;ADDRESS(ROW(A34),COLUMN(A34),4,1),Uebersetzungen!$A:$F,$D$3+3,0)</f>
        <v xml:space="preserve">CMI-bereinigte Fallkosten </v>
      </c>
      <c r="B34" s="107"/>
      <c r="C34" s="108"/>
      <c r="D34" s="277"/>
      <c r="E34" s="109" t="s">
        <v>1</v>
      </c>
      <c r="F34" s="110" t="str">
        <f>IFERROR(F32/F33,"")</f>
        <v/>
      </c>
      <c r="G34" s="111"/>
      <c r="H34" s="112" t="s">
        <v>1</v>
      </c>
      <c r="I34" s="113" t="str">
        <f t="shared" ref="I34:AB34" si="5">IFERROR(I32/I33,"")</f>
        <v/>
      </c>
      <c r="J34" s="114" t="str">
        <f t="shared" si="5"/>
        <v/>
      </c>
      <c r="K34" s="114" t="str">
        <f t="shared" si="5"/>
        <v/>
      </c>
      <c r="L34" s="114" t="str">
        <f t="shared" si="5"/>
        <v/>
      </c>
      <c r="M34" s="114" t="str">
        <f t="shared" si="5"/>
        <v/>
      </c>
      <c r="N34" s="114" t="str">
        <f t="shared" si="5"/>
        <v/>
      </c>
      <c r="O34" s="114" t="str">
        <f t="shared" si="5"/>
        <v/>
      </c>
      <c r="P34" s="114" t="str">
        <f t="shared" si="5"/>
        <v/>
      </c>
      <c r="Q34" s="114" t="str">
        <f t="shared" si="5"/>
        <v/>
      </c>
      <c r="R34" s="114" t="str">
        <f t="shared" si="5"/>
        <v/>
      </c>
      <c r="S34" s="114" t="str">
        <f t="shared" si="5"/>
        <v/>
      </c>
      <c r="T34" s="114" t="str">
        <f t="shared" si="5"/>
        <v/>
      </c>
      <c r="U34" s="114" t="str">
        <f t="shared" si="5"/>
        <v/>
      </c>
      <c r="V34" s="114" t="str">
        <f t="shared" si="5"/>
        <v/>
      </c>
      <c r="W34" s="114" t="str">
        <f t="shared" si="5"/>
        <v/>
      </c>
      <c r="X34" s="114" t="str">
        <f t="shared" si="5"/>
        <v/>
      </c>
      <c r="Y34" s="114" t="str">
        <f t="shared" si="5"/>
        <v/>
      </c>
      <c r="Z34" s="114" t="str">
        <f t="shared" si="5"/>
        <v/>
      </c>
      <c r="AA34" s="114" t="str">
        <f t="shared" si="5"/>
        <v/>
      </c>
      <c r="AB34" s="115" t="str">
        <f t="shared" si="5"/>
        <v/>
      </c>
    </row>
    <row r="35" spans="1:28" ht="33.75" customHeight="1" thickTop="1" x14ac:dyDescent="0.2">
      <c r="A35" s="116"/>
      <c r="B35" s="116"/>
      <c r="C35" s="116"/>
      <c r="D35" s="116"/>
      <c r="E35" s="117"/>
      <c r="F35" s="116"/>
      <c r="G35" s="118"/>
      <c r="H35" s="118"/>
    </row>
    <row r="36" spans="1:28" ht="34.5" customHeight="1" x14ac:dyDescent="0.2">
      <c r="A36" s="119" t="str">
        <f>VLOOKUP($A$1&amp;ADDRESS(ROW(A36),COLUMN(A36),4,1),Uebersetzungen!$A:$F,$D$3+3,0)</f>
        <v xml:space="preserve">Zusätzliche standardisierte Informationen </v>
      </c>
      <c r="B36" s="120"/>
      <c r="C36" s="120"/>
      <c r="D36" s="275" t="str">
        <f>VLOOKUP($A$1&amp;ADDRESS(ROW(D36),COLUMN(D36),4,1),Uebersetzungen!$A:$F,$D$3+3,0)</f>
        <v>Kommentare Kanton</v>
      </c>
      <c r="E36" s="122"/>
      <c r="F36" s="30" t="str">
        <f>VLOOKUP($A$1&amp;ADDRESS(ROW(F36),COLUMN(F36),4,1),Uebersetzungen!$A:$F,$D$3+3,0)</f>
        <v>TOTAL (juristische Einheit)</v>
      </c>
      <c r="G36" s="123" t="str">
        <f>VLOOKUP($A$1&amp;ADDRESS(ROW(G36),COLUMN(G36),4,1),Uebersetzungen!$A:$F,$D$3+3,0)</f>
        <v>Differenz</v>
      </c>
      <c r="H36" s="124"/>
      <c r="I36" s="328" t="str">
        <f>IFERROR(I16,"")</f>
        <v>[Name Standort]</v>
      </c>
      <c r="J36" s="328" t="str">
        <f t="shared" ref="J36:AB38" si="6">IFERROR(J16,"")</f>
        <v>[Name Standort]</v>
      </c>
      <c r="K36" s="328" t="str">
        <f t="shared" si="6"/>
        <v>[Name Standort]</v>
      </c>
      <c r="L36" s="328" t="str">
        <f t="shared" si="6"/>
        <v>[Name Standort]</v>
      </c>
      <c r="M36" s="328" t="str">
        <f t="shared" si="6"/>
        <v>[Name Standort]</v>
      </c>
      <c r="N36" s="328" t="str">
        <f t="shared" si="6"/>
        <v>[Name Standort]</v>
      </c>
      <c r="O36" s="328" t="str">
        <f t="shared" si="6"/>
        <v>[Name Standort]</v>
      </c>
      <c r="P36" s="328" t="str">
        <f t="shared" si="6"/>
        <v>[Name Standort]</v>
      </c>
      <c r="Q36" s="328" t="str">
        <f t="shared" si="6"/>
        <v>[Name Standort]</v>
      </c>
      <c r="R36" s="328" t="str">
        <f t="shared" si="6"/>
        <v>[Name Standort]</v>
      </c>
      <c r="S36" s="328" t="str">
        <f t="shared" si="6"/>
        <v>[Name Standort]</v>
      </c>
      <c r="T36" s="328" t="str">
        <f t="shared" si="6"/>
        <v>[Name Standort]</v>
      </c>
      <c r="U36" s="328" t="str">
        <f t="shared" si="6"/>
        <v>[Name Standort]</v>
      </c>
      <c r="V36" s="328" t="str">
        <f t="shared" si="6"/>
        <v>[Name Standort]</v>
      </c>
      <c r="W36" s="328" t="str">
        <f t="shared" si="6"/>
        <v>[Name Standort]</v>
      </c>
      <c r="X36" s="328" t="str">
        <f t="shared" si="6"/>
        <v>[Name Standort]</v>
      </c>
      <c r="Y36" s="328" t="str">
        <f t="shared" si="6"/>
        <v>[Name Standort]</v>
      </c>
      <c r="Z36" s="328" t="str">
        <f t="shared" si="6"/>
        <v>[Name Standort]</v>
      </c>
      <c r="AA36" s="328" t="str">
        <f t="shared" si="6"/>
        <v>[Name Standort]</v>
      </c>
      <c r="AB36" s="328" t="str">
        <f t="shared" si="6"/>
        <v>[Name Standort]</v>
      </c>
    </row>
    <row r="37" spans="1:28" ht="34.5" customHeight="1" thickBot="1" x14ac:dyDescent="0.25">
      <c r="A37" s="125"/>
      <c r="B37" s="126"/>
      <c r="C37" s="126"/>
      <c r="D37" s="274"/>
      <c r="E37" s="127"/>
      <c r="F37" s="128"/>
      <c r="G37" s="465" t="str">
        <f>VLOOKUP($A$1&amp;ADDRESS(ROW(G37),COLUMN(G37),4,1),Uebersetzungen!$A:$F,$D$3+3,0)</f>
        <v>TOTAL juristische Einheit minus Summe alle Standorte</v>
      </c>
      <c r="H37" s="129"/>
      <c r="I37" s="329" t="str">
        <f>IFERROR(I17,"")</f>
        <v>[BUR-Nr.]</v>
      </c>
      <c r="J37" s="329" t="str">
        <f t="shared" si="6"/>
        <v>[BUR-Nr.]</v>
      </c>
      <c r="K37" s="329" t="str">
        <f t="shared" si="6"/>
        <v>[BUR-Nr.]</v>
      </c>
      <c r="L37" s="329" t="str">
        <f t="shared" si="6"/>
        <v>[BUR-Nr.]</v>
      </c>
      <c r="M37" s="329" t="str">
        <f t="shared" si="6"/>
        <v>[BUR-Nr.]</v>
      </c>
      <c r="N37" s="329" t="str">
        <f t="shared" si="6"/>
        <v>[BUR-Nr.]</v>
      </c>
      <c r="O37" s="329" t="str">
        <f t="shared" si="6"/>
        <v>[BUR-Nr.]</v>
      </c>
      <c r="P37" s="329" t="str">
        <f t="shared" si="6"/>
        <v>[BUR-Nr.]</v>
      </c>
      <c r="Q37" s="329" t="str">
        <f t="shared" si="6"/>
        <v>[BUR-Nr.]</v>
      </c>
      <c r="R37" s="329" t="str">
        <f t="shared" si="6"/>
        <v>[BUR-Nr.]</v>
      </c>
      <c r="S37" s="329" t="str">
        <f t="shared" si="6"/>
        <v>[BUR-Nr.]</v>
      </c>
      <c r="T37" s="329" t="str">
        <f t="shared" si="6"/>
        <v>[BUR-Nr.]</v>
      </c>
      <c r="U37" s="329" t="str">
        <f t="shared" si="6"/>
        <v>[BUR-Nr.]</v>
      </c>
      <c r="V37" s="329" t="str">
        <f t="shared" si="6"/>
        <v>[BUR-Nr.]</v>
      </c>
      <c r="W37" s="329" t="str">
        <f t="shared" si="6"/>
        <v>[BUR-Nr.]</v>
      </c>
      <c r="X37" s="329" t="str">
        <f t="shared" si="6"/>
        <v>[BUR-Nr.]</v>
      </c>
      <c r="Y37" s="329" t="str">
        <f t="shared" si="6"/>
        <v>[BUR-Nr.]</v>
      </c>
      <c r="Z37" s="329" t="str">
        <f t="shared" si="6"/>
        <v>[BUR-Nr.]</v>
      </c>
      <c r="AA37" s="329" t="str">
        <f t="shared" si="6"/>
        <v>[BUR-Nr.]</v>
      </c>
      <c r="AB37" s="329" t="str">
        <f t="shared" si="6"/>
        <v>[BUR-Nr.]</v>
      </c>
    </row>
    <row r="38" spans="1:28" ht="16.5" hidden="1" customHeight="1" x14ac:dyDescent="0.2">
      <c r="A38" s="296"/>
      <c r="B38" s="131"/>
      <c r="C38" s="131"/>
      <c r="D38" s="132"/>
      <c r="E38" s="133"/>
      <c r="F38" s="134"/>
      <c r="G38" s="466" t="e">
        <f>VLOOKUP($A$1&amp;ADDRESS(ROW(G38),COLUMN(G38),4,1),Uebersetzungen!$A:$F,$D$3+3,0)</f>
        <v>#N/A</v>
      </c>
      <c r="H38" s="135"/>
      <c r="I38" s="136">
        <f>IFERROR(I18,"")</f>
        <v>0</v>
      </c>
      <c r="J38" s="136">
        <f t="shared" si="6"/>
        <v>0</v>
      </c>
      <c r="K38" s="136">
        <f t="shared" si="6"/>
        <v>0</v>
      </c>
      <c r="L38" s="136">
        <f t="shared" si="6"/>
        <v>0</v>
      </c>
      <c r="M38" s="136">
        <f t="shared" si="6"/>
        <v>0</v>
      </c>
      <c r="N38" s="136">
        <f t="shared" si="6"/>
        <v>0</v>
      </c>
      <c r="O38" s="136">
        <f t="shared" si="6"/>
        <v>0</v>
      </c>
      <c r="P38" s="136">
        <f t="shared" si="6"/>
        <v>0</v>
      </c>
      <c r="Q38" s="136">
        <f t="shared" si="6"/>
        <v>0</v>
      </c>
      <c r="R38" s="136">
        <f t="shared" si="6"/>
        <v>0</v>
      </c>
      <c r="S38" s="136">
        <f t="shared" si="6"/>
        <v>0</v>
      </c>
      <c r="T38" s="136">
        <f t="shared" si="6"/>
        <v>0</v>
      </c>
      <c r="U38" s="137"/>
      <c r="V38" s="137"/>
      <c r="W38" s="137"/>
      <c r="X38" s="137"/>
      <c r="Y38" s="137"/>
      <c r="Z38" s="137"/>
      <c r="AA38" s="137"/>
      <c r="AB38" s="137"/>
    </row>
    <row r="39" spans="1:28" ht="21.75" customHeight="1" thickBot="1" x14ac:dyDescent="0.25">
      <c r="A39" s="297" t="str">
        <f>VLOOKUP($A$1&amp;ADDRESS(ROW(A39),COLUMN(A39),4,1),Uebersetzungen!$A:$F,$D$3+3,0)</f>
        <v>Anzahl stationäre Fälle</v>
      </c>
      <c r="B39" s="144"/>
      <c r="C39" s="74"/>
      <c r="D39" s="261"/>
      <c r="E39" s="314" t="s">
        <v>1</v>
      </c>
      <c r="F39" s="412"/>
      <c r="G39" s="138">
        <f t="shared" ref="G39:G44" si="7">F39-SUM(I39:AB39)</f>
        <v>0</v>
      </c>
      <c r="H39" s="314" t="s">
        <v>1</v>
      </c>
      <c r="I39" s="411"/>
      <c r="J39" s="411"/>
      <c r="K39" s="411"/>
      <c r="L39" s="411"/>
      <c r="M39" s="411"/>
      <c r="N39" s="411"/>
      <c r="O39" s="411"/>
      <c r="P39" s="411"/>
      <c r="Q39" s="411"/>
      <c r="R39" s="411"/>
      <c r="S39" s="411"/>
      <c r="T39" s="411"/>
      <c r="U39" s="411"/>
      <c r="V39" s="411"/>
      <c r="W39" s="411"/>
      <c r="X39" s="411"/>
      <c r="Y39" s="411"/>
      <c r="Z39" s="411"/>
      <c r="AA39" s="411"/>
      <c r="AB39" s="411"/>
    </row>
    <row r="40" spans="1:28" ht="21.75" customHeight="1" thickBot="1" x14ac:dyDescent="0.25">
      <c r="A40" s="139" t="str">
        <f>VLOOKUP($A$1&amp;ADDRESS(ROW(A40),COLUMN(A40),4,1),Uebersetzungen!$A:$F,$D$3+3,0)</f>
        <v xml:space="preserve">    davon bewertete Fälle</v>
      </c>
      <c r="B40" s="140">
        <v>34</v>
      </c>
      <c r="C40" s="74"/>
      <c r="D40" s="261"/>
      <c r="E40" s="314" t="s">
        <v>1</v>
      </c>
      <c r="F40" s="413"/>
      <c r="G40" s="141">
        <f t="shared" si="7"/>
        <v>0</v>
      </c>
      <c r="H40" s="314" t="s">
        <v>1</v>
      </c>
      <c r="I40" s="142"/>
      <c r="J40" s="142"/>
      <c r="K40" s="142"/>
      <c r="L40" s="142"/>
      <c r="M40" s="142"/>
      <c r="N40" s="142"/>
      <c r="O40" s="142"/>
      <c r="P40" s="142"/>
      <c r="Q40" s="142"/>
      <c r="R40" s="142"/>
      <c r="S40" s="142"/>
      <c r="T40" s="142"/>
      <c r="U40" s="142"/>
      <c r="V40" s="142"/>
      <c r="W40" s="142"/>
      <c r="X40" s="142"/>
      <c r="Y40" s="142"/>
      <c r="Z40" s="142"/>
      <c r="AA40" s="142"/>
      <c r="AB40" s="142"/>
    </row>
    <row r="41" spans="1:28" ht="21.75" customHeight="1" thickBot="1" x14ac:dyDescent="0.25">
      <c r="A41" s="143" t="str">
        <f>VLOOKUP($A$1&amp;ADDRESS(ROW(A41),COLUMN(A41),4,1),Uebersetzungen!$A:$F,$D$3+3,0)</f>
        <v xml:space="preserve">    davon bewertete Fälle Halbprivatpatienten</v>
      </c>
      <c r="B41" s="144" t="s">
        <v>3</v>
      </c>
      <c r="C41" s="145"/>
      <c r="D41" s="261"/>
      <c r="E41" s="314" t="s">
        <v>1</v>
      </c>
      <c r="F41" s="413"/>
      <c r="G41" s="141">
        <f t="shared" si="7"/>
        <v>0</v>
      </c>
      <c r="H41" s="314" t="s">
        <v>1</v>
      </c>
      <c r="I41" s="142"/>
      <c r="J41" s="142"/>
      <c r="K41" s="142"/>
      <c r="L41" s="142"/>
      <c r="M41" s="142"/>
      <c r="N41" s="142"/>
      <c r="O41" s="142"/>
      <c r="P41" s="142"/>
      <c r="Q41" s="142"/>
      <c r="R41" s="142"/>
      <c r="S41" s="142"/>
      <c r="T41" s="142"/>
      <c r="U41" s="142"/>
      <c r="V41" s="142"/>
      <c r="W41" s="142"/>
      <c r="X41" s="142"/>
      <c r="Y41" s="142"/>
      <c r="Z41" s="142"/>
      <c r="AA41" s="142"/>
      <c r="AB41" s="142"/>
    </row>
    <row r="42" spans="1:28" ht="21.75" customHeight="1" thickBot="1" x14ac:dyDescent="0.25">
      <c r="A42" s="143" t="str">
        <f>VLOOKUP($A$1&amp;ADDRESS(ROW(A42),COLUMN(A42),4,1),Uebersetzungen!$A:$F,$D$3+3,0)</f>
        <v xml:space="preserve">    davon bewertete Fälle Privatpatienten</v>
      </c>
      <c r="B42" s="144" t="s">
        <v>3</v>
      </c>
      <c r="C42" s="145"/>
      <c r="D42" s="261"/>
      <c r="E42" s="314" t="s">
        <v>1</v>
      </c>
      <c r="F42" s="413"/>
      <c r="G42" s="141">
        <f t="shared" si="7"/>
        <v>0</v>
      </c>
      <c r="H42" s="314" t="s">
        <v>1</v>
      </c>
      <c r="I42" s="142"/>
      <c r="J42" s="142"/>
      <c r="K42" s="142"/>
      <c r="L42" s="142"/>
      <c r="M42" s="142"/>
      <c r="N42" s="142"/>
      <c r="O42" s="142"/>
      <c r="P42" s="142"/>
      <c r="Q42" s="142"/>
      <c r="R42" s="142"/>
      <c r="S42" s="142"/>
      <c r="T42" s="142"/>
      <c r="U42" s="142"/>
      <c r="V42" s="142"/>
      <c r="W42" s="142"/>
      <c r="X42" s="142"/>
      <c r="Y42" s="142"/>
      <c r="Z42" s="142"/>
      <c r="AA42" s="142"/>
      <c r="AB42" s="142"/>
    </row>
    <row r="43" spans="1:28" ht="21.75" customHeight="1" x14ac:dyDescent="0.2">
      <c r="A43" s="146" t="str">
        <f>VLOOKUP($A$1&amp;ADDRESS(ROW(A43),COLUMN(A43),4,1),Uebersetzungen!$A:$F,$D$3+3,0)</f>
        <v xml:space="preserve">Case Mix Index (CMI) </v>
      </c>
      <c r="B43" s="147">
        <v>35</v>
      </c>
      <c r="C43" s="148"/>
      <c r="D43" s="261"/>
      <c r="E43" s="314" t="s">
        <v>1</v>
      </c>
      <c r="F43" s="398" t="str">
        <f>IFERROR(F33/F40,"")</f>
        <v/>
      </c>
      <c r="G43" s="141"/>
      <c r="H43" s="314" t="s">
        <v>1</v>
      </c>
      <c r="I43" s="149" t="str">
        <f>IFERROR(I33/I40,"")</f>
        <v/>
      </c>
      <c r="J43" s="149" t="str">
        <f t="shared" ref="J43:AB43" si="8">IFERROR(J33/J40,"")</f>
        <v/>
      </c>
      <c r="K43" s="149" t="str">
        <f t="shared" si="8"/>
        <v/>
      </c>
      <c r="L43" s="149" t="str">
        <f t="shared" si="8"/>
        <v/>
      </c>
      <c r="M43" s="149" t="str">
        <f t="shared" si="8"/>
        <v/>
      </c>
      <c r="N43" s="149" t="str">
        <f t="shared" si="8"/>
        <v/>
      </c>
      <c r="O43" s="149" t="str">
        <f t="shared" si="8"/>
        <v/>
      </c>
      <c r="P43" s="149" t="str">
        <f t="shared" si="8"/>
        <v/>
      </c>
      <c r="Q43" s="149" t="str">
        <f t="shared" si="8"/>
        <v/>
      </c>
      <c r="R43" s="149" t="str">
        <f t="shared" si="8"/>
        <v/>
      </c>
      <c r="S43" s="149" t="str">
        <f t="shared" si="8"/>
        <v/>
      </c>
      <c r="T43" s="149" t="str">
        <f t="shared" si="8"/>
        <v/>
      </c>
      <c r="U43" s="149" t="str">
        <f t="shared" si="8"/>
        <v/>
      </c>
      <c r="V43" s="149" t="str">
        <f t="shared" si="8"/>
        <v/>
      </c>
      <c r="W43" s="149" t="str">
        <f t="shared" si="8"/>
        <v/>
      </c>
      <c r="X43" s="149" t="str">
        <f t="shared" si="8"/>
        <v/>
      </c>
      <c r="Y43" s="149" t="str">
        <f t="shared" si="8"/>
        <v/>
      </c>
      <c r="Z43" s="149" t="str">
        <f t="shared" si="8"/>
        <v/>
      </c>
      <c r="AA43" s="149" t="str">
        <f t="shared" si="8"/>
        <v/>
      </c>
      <c r="AB43" s="149" t="str">
        <f t="shared" si="8"/>
        <v/>
      </c>
    </row>
    <row r="44" spans="1:28" ht="21.75" customHeight="1" x14ac:dyDescent="0.2">
      <c r="A44" s="146" t="str">
        <f>VLOOKUP($A$1&amp;ADDRESS(ROW(A44),COLUMN(A44),4,1),Uebersetzungen!$A:$F,$D$3+3,0)</f>
        <v xml:space="preserve">Anlagenutzungskosten ANK nach VKL </v>
      </c>
      <c r="B44" s="56"/>
      <c r="C44" s="150"/>
      <c r="D44" s="261"/>
      <c r="E44" s="314" t="s">
        <v>1</v>
      </c>
      <c r="F44" s="151">
        <f>F21</f>
        <v>0</v>
      </c>
      <c r="G44" s="138">
        <f t="shared" si="7"/>
        <v>0</v>
      </c>
      <c r="H44" s="314" t="s">
        <v>1</v>
      </c>
      <c r="I44" s="152">
        <f t="shared" ref="I44:AB44" si="9">I21</f>
        <v>0</v>
      </c>
      <c r="J44" s="152">
        <f t="shared" si="9"/>
        <v>0</v>
      </c>
      <c r="K44" s="152">
        <f t="shared" si="9"/>
        <v>0</v>
      </c>
      <c r="L44" s="152">
        <f t="shared" si="9"/>
        <v>0</v>
      </c>
      <c r="M44" s="152">
        <f t="shared" si="9"/>
        <v>0</v>
      </c>
      <c r="N44" s="152">
        <f t="shared" si="9"/>
        <v>0</v>
      </c>
      <c r="O44" s="152">
        <f t="shared" si="9"/>
        <v>0</v>
      </c>
      <c r="P44" s="152">
        <f t="shared" si="9"/>
        <v>0</v>
      </c>
      <c r="Q44" s="152">
        <f t="shared" si="9"/>
        <v>0</v>
      </c>
      <c r="R44" s="152">
        <f t="shared" si="9"/>
        <v>0</v>
      </c>
      <c r="S44" s="152">
        <f t="shared" si="9"/>
        <v>0</v>
      </c>
      <c r="T44" s="152">
        <f t="shared" si="9"/>
        <v>0</v>
      </c>
      <c r="U44" s="152">
        <f t="shared" si="9"/>
        <v>0</v>
      </c>
      <c r="V44" s="152">
        <f t="shared" si="9"/>
        <v>0</v>
      </c>
      <c r="W44" s="152">
        <f t="shared" si="9"/>
        <v>0</v>
      </c>
      <c r="X44" s="152">
        <f t="shared" si="9"/>
        <v>0</v>
      </c>
      <c r="Y44" s="152">
        <f t="shared" si="9"/>
        <v>0</v>
      </c>
      <c r="Z44" s="152">
        <f t="shared" si="9"/>
        <v>0</v>
      </c>
      <c r="AA44" s="152">
        <f t="shared" si="9"/>
        <v>0</v>
      </c>
      <c r="AB44" s="152">
        <f t="shared" si="9"/>
        <v>0</v>
      </c>
    </row>
    <row r="45" spans="1:28" ht="21.75" customHeight="1" x14ac:dyDescent="0.2">
      <c r="A45" s="153" t="str">
        <f>VLOOKUP($A$1&amp;ADDRESS(ROW(A45),COLUMN(A45),4,1),Uebersetzungen!$A:$F,$D$3+3,0)</f>
        <v xml:space="preserve">ANK in % der benchmarkrelevanten Kosten gemäss Zeile 32 dieser Tabelle </v>
      </c>
      <c r="B45" s="58"/>
      <c r="C45" s="150"/>
      <c r="D45" s="261"/>
      <c r="E45" s="314" t="s">
        <v>1</v>
      </c>
      <c r="F45" s="305" t="str">
        <f>IFERROR(F44/F32,"")</f>
        <v/>
      </c>
      <c r="G45" s="138"/>
      <c r="H45" s="314" t="s">
        <v>1</v>
      </c>
      <c r="I45" s="305" t="str">
        <f t="shared" ref="I45:AB45" si="10">IFERROR(I44/I32,"")</f>
        <v/>
      </c>
      <c r="J45" s="305" t="str">
        <f t="shared" si="10"/>
        <v/>
      </c>
      <c r="K45" s="305" t="str">
        <f t="shared" si="10"/>
        <v/>
      </c>
      <c r="L45" s="305" t="str">
        <f t="shared" si="10"/>
        <v/>
      </c>
      <c r="M45" s="305" t="str">
        <f t="shared" si="10"/>
        <v/>
      </c>
      <c r="N45" s="305" t="str">
        <f t="shared" si="10"/>
        <v/>
      </c>
      <c r="O45" s="305" t="str">
        <f t="shared" si="10"/>
        <v/>
      </c>
      <c r="P45" s="305" t="str">
        <f t="shared" si="10"/>
        <v/>
      </c>
      <c r="Q45" s="305" t="str">
        <f t="shared" si="10"/>
        <v/>
      </c>
      <c r="R45" s="305" t="str">
        <f t="shared" si="10"/>
        <v/>
      </c>
      <c r="S45" s="305" t="str">
        <f t="shared" si="10"/>
        <v/>
      </c>
      <c r="T45" s="305" t="str">
        <f t="shared" si="10"/>
        <v/>
      </c>
      <c r="U45" s="305" t="str">
        <f t="shared" si="10"/>
        <v/>
      </c>
      <c r="V45" s="305" t="str">
        <f t="shared" si="10"/>
        <v/>
      </c>
      <c r="W45" s="305" t="str">
        <f t="shared" si="10"/>
        <v/>
      </c>
      <c r="X45" s="305" t="str">
        <f t="shared" si="10"/>
        <v/>
      </c>
      <c r="Y45" s="305" t="str">
        <f t="shared" si="10"/>
        <v/>
      </c>
      <c r="Z45" s="305" t="str">
        <f t="shared" si="10"/>
        <v/>
      </c>
      <c r="AA45" s="305" t="str">
        <f t="shared" si="10"/>
        <v/>
      </c>
      <c r="AB45" s="305" t="str">
        <f t="shared" si="10"/>
        <v/>
      </c>
    </row>
    <row r="46" spans="1:28" ht="21.75" customHeight="1" x14ac:dyDescent="0.2">
      <c r="A46" s="154"/>
      <c r="B46" s="154"/>
      <c r="C46" s="155"/>
      <c r="D46" s="156"/>
      <c r="E46" s="157"/>
    </row>
    <row r="47" spans="1:28" ht="34.5" customHeight="1" x14ac:dyDescent="0.2">
      <c r="A47" s="158" t="str">
        <f>VLOOKUP($A$1&amp;ADDRESS(ROW(A47),COLUMN(A47),4,1),Uebersetzungen!$A:$F,$D$3+3,0)</f>
        <v xml:space="preserve">Zusätzliche Informationen </v>
      </c>
      <c r="B47" s="159"/>
      <c r="C47" s="150"/>
      <c r="D47" s="160"/>
      <c r="E47" s="161"/>
      <c r="F47" s="162"/>
      <c r="G47" s="162"/>
      <c r="H47" s="162"/>
    </row>
    <row r="48" spans="1:28" ht="175.5" customHeight="1" x14ac:dyDescent="0.2">
      <c r="A48" s="449"/>
      <c r="B48" s="450"/>
      <c r="C48" s="450"/>
      <c r="D48" s="451"/>
      <c r="E48" s="163"/>
      <c r="F48" s="164"/>
      <c r="G48" s="164"/>
      <c r="H48" s="164"/>
    </row>
  </sheetData>
  <sheetProtection algorithmName="SHA-512" hashValue="MFfUn08u1/opaTQEGVNhpHta2321wgouRqds289hhMUtJjIBhMPCf81VCAEQfK1thSj1GQ+xktynuHFuVvo8Ng==" saltValue="u8SJRNfAI/Scz0qePkGiFA==" spinCount="100000" sheet="1" selectLockedCells="1"/>
  <mergeCells count="15">
    <mergeCell ref="A48:D48"/>
    <mergeCell ref="B4:C4"/>
    <mergeCell ref="B5:C5"/>
    <mergeCell ref="E5:K10"/>
    <mergeCell ref="B6:C6"/>
    <mergeCell ref="B7:C7"/>
    <mergeCell ref="B8:C8"/>
    <mergeCell ref="B9:C9"/>
    <mergeCell ref="B10:C10"/>
    <mergeCell ref="B11:C11"/>
    <mergeCell ref="H11:L14"/>
    <mergeCell ref="B13:C13"/>
    <mergeCell ref="B14:C14"/>
    <mergeCell ref="G37:G38"/>
    <mergeCell ref="B12:C12"/>
  </mergeCells>
  <conditionalFormatting sqref="E12">
    <cfRule type="expression" dxfId="34" priority="3">
      <formula>IF(AND(ISBLANK(E12),SUM(E$19:E$34)&gt;0),TRUE,FALSE)</formula>
    </cfRule>
  </conditionalFormatting>
  <conditionalFormatting sqref="E39:E45">
    <cfRule type="expression" dxfId="33" priority="4">
      <formula>IF(AND(ISBLANK(E39),SUM(E$19:E$33)&gt;0),TRUE,FALSE)</formula>
    </cfRule>
  </conditionalFormatting>
  <conditionalFormatting sqref="F19:F21 F23:F27 F29 F33">
    <cfRule type="expression" dxfId="32" priority="21">
      <formula>IF(AND(ISBLANK(F19),SUM(F$19:F$33)&gt;0),TRUE,FALSE)</formula>
    </cfRule>
  </conditionalFormatting>
  <conditionalFormatting sqref="F31">
    <cfRule type="expression" dxfId="31" priority="1">
      <formula>IF(AND(ISBLANK(F31),SUM(F$19:F$33)&gt;0),TRUE,FALSE)</formula>
    </cfRule>
  </conditionalFormatting>
  <conditionalFormatting sqref="F39:F43">
    <cfRule type="expression" dxfId="30" priority="15">
      <formula>IF(AND(ISBLANK(F39),SUM(F$19:F$33)&gt;0),TRUE,FALSE)</formula>
    </cfRule>
  </conditionalFormatting>
  <conditionalFormatting sqref="G32">
    <cfRule type="cellIs" dxfId="29" priority="11" operator="lessThan">
      <formula>-10000</formula>
    </cfRule>
    <cfRule type="cellIs" dxfId="28" priority="14" operator="greaterThan">
      <formula>10000</formula>
    </cfRule>
  </conditionalFormatting>
  <conditionalFormatting sqref="H39:H45">
    <cfRule type="expression" dxfId="27" priority="5">
      <formula>IF(AND(ISBLANK(H39),SUM(H$19:H$33)&gt;0),TRUE,FALSE)</formula>
    </cfRule>
  </conditionalFormatting>
  <conditionalFormatting sqref="I19:AB21 I24:AB27 I29:AB29 I33:AB33 I39:AB43">
    <cfRule type="expression" dxfId="26" priority="16">
      <formula>IF(AND(ISBLANK(I19),SUM(I$19:I$33)&gt;0),TRUE,FALSE)</formula>
    </cfRule>
  </conditionalFormatting>
  <conditionalFormatting sqref="I23:AB23">
    <cfRule type="expression" dxfId="25" priority="13">
      <formula>IF(AND(ISBLANK(I23),SUM(I$19:I$34)&gt;0),TRUE,FALSE)</formula>
    </cfRule>
  </conditionalFormatting>
  <conditionalFormatting sqref="I31:AB31">
    <cfRule type="expression" dxfId="24" priority="2">
      <formula>IF(AND(ISBLANK(I31),SUM(I$19:I$33)&gt;0),TRUE,FALSE)</formula>
    </cfRule>
  </conditionalFormatting>
  <conditionalFormatting sqref="I40:AB43">
    <cfRule type="expression" dxfId="23" priority="17">
      <formula>IF(AND(ISBLANK(I40),SUM(I$22:I$36)&gt;0),TRUE,FALSE)</formula>
    </cfRule>
  </conditionalFormatting>
  <dataValidations count="8">
    <dataValidation operator="equal" allowBlank="1" showInputMessage="1" errorTitle="Fehler / erreur" error="Die BUR-Nr. soll 8 Zeichen lang sein / le n° REE doit contenir 8 caractères." sqref="I17:AB17"/>
    <dataValidation type="whole" operator="greaterThan" showErrorMessage="1" errorTitle="Fehler / erreur" error="Dieser Wert soll grösser als 0 sein / Cette valeur doit être supérieure à 0." sqref="F40 I40:AB40">
      <formula1>0</formula1>
    </dataValidation>
    <dataValidation type="whole" operator="greaterThanOrEqual" allowBlank="1" showInputMessage="1" showErrorMessage="1" sqref="F41:F42 I41:AB42">
      <formula1>0</formula1>
    </dataValidation>
    <dataValidation type="list" allowBlank="1" showInputMessage="1" showErrorMessage="1" sqref="B3">
      <formula1>"Deutsch,Français"</formula1>
    </dataValidation>
    <dataValidation type="custom" allowBlank="1" showInputMessage="1" showErrorMessage="1" errorTitle="Fehler / erreur" error="BUR-Nr. soll 8 Zeichen lang sein / le n° REE doit contenir 8 caractères." sqref="B7:C7">
      <formula1>AND(LEN(B7)=8,ISNUMBER(B7))</formula1>
    </dataValidation>
    <dataValidation type="textLength" operator="equal" allowBlank="1" showInputMessage="1" showErrorMessage="1" errorTitle="Fehler / erreur" error="Bitte eine vierstellige Jahreszahl (JJJJ) eingeben / Veuillez utiliser le format [aaaa]." sqref="B8:C8">
      <formula1>4</formula1>
    </dataValidation>
    <dataValidation type="textLength" operator="equal" allowBlank="1" showInputMessage="1" showErrorMessage="1" errorTitle="Fehler / erreur" error="UID-Nr. bitte im folgenden Format eingeben: CHE-xxx.xxx.xxx /_x000a_Veuillez utiliser le format: CHE-xxx.xxx.xxx" sqref="B5:C5">
      <formula1>15</formula1>
    </dataValidation>
    <dataValidation type="whole" operator="greaterThan" allowBlank="1" showInputMessage="1" showErrorMessage="1" sqref="F39 I39:AB39">
      <formula1>0</formula1>
    </dataValidation>
  </dataValidations>
  <pageMargins left="0.25" right="0.25" top="0.75" bottom="0.75" header="0.3" footer="0.3"/>
  <pageSetup paperSize="8" scale="22"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Fehler / erreur" error="Bitte aus der Liste auswählen / Veuillez sélectionner une entrée de la liste.">
          <x14:formula1>
            <xm:f>Dropdown!$B$3:$B$6</xm:f>
          </x14:formula1>
          <xm:sqref>B9:C9</xm:sqref>
        </x14:dataValidation>
        <x14:dataValidation type="list" allowBlank="1" showInputMessage="1" showErrorMessage="1" errorTitle="Fehler / erreur" error="Bitte aus der Liste auswählen / Veuillez sélectionner une entrée de la liste.">
          <x14:formula1>
            <xm:f>Dropdown!$C$3:$C$6</xm:f>
          </x14:formula1>
          <xm:sqref>B10:C10</xm:sqref>
        </x14:dataValidation>
        <x14:dataValidation type="list" allowBlank="1" showInputMessage="1" showErrorMessage="1" errorTitle="Fehler / erreur" error="Bitte aus der Liste auswählen / Veuillez sélectionner une entrée de la liste.">
          <x14:formula1>
            <xm:f>Dropdown!$A$3:$A$5</xm:f>
          </x14:formula1>
          <xm:sqref>B6:C6</xm:sqref>
        </x14:dataValidation>
        <x14:dataValidation type="list" allowBlank="1" showInputMessage="1" showErrorMessage="1" errorTitle="Fehler / erreur" error="Bitte aus der Liste auswählen / Veuillez sélectionner une entrée de la liste.">
          <x14:formula1>
            <xm:f>Dropdown!$D$3:$D$6</xm:f>
          </x14:formula1>
          <xm:sqref>B11:C11</xm:sqref>
        </x14:dataValidation>
        <x14:dataValidation type="list" allowBlank="1" showInputMessage="1" showErrorMessage="1" errorTitle="Fehler / erreur" error="Bitte aus der Liste auswählen / Veuillez sélectionner une entrée de la liste.">
          <x14:formula1>
            <xm:f>Dropdown!$E$3:$E$5</xm:f>
          </x14:formula1>
          <xm:sqref>B12:C12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AA62"/>
  <sheetViews>
    <sheetView showGridLines="0" zoomScale="55" zoomScaleNormal="55" zoomScaleSheetLayoutView="90" workbookViewId="0">
      <selection activeCell="B3" sqref="B3"/>
    </sheetView>
  </sheetViews>
  <sheetFormatPr baseColWidth="10" defaultColWidth="11.5703125" defaultRowHeight="12.75" x14ac:dyDescent="0.2"/>
  <cols>
    <col min="1" max="1" width="92.28515625" style="2" customWidth="1"/>
    <col min="2" max="2" width="15.7109375" style="2" customWidth="1"/>
    <col min="3" max="3" width="80.140625" style="165" customWidth="1"/>
    <col min="4" max="4" width="52.42578125" style="3" customWidth="1"/>
    <col min="5" max="5" width="6.7109375" style="3" customWidth="1"/>
    <col min="6" max="6" width="45.140625" style="3" customWidth="1"/>
    <col min="7" max="7" width="35" style="3" customWidth="1"/>
    <col min="8" max="8" width="6.7109375" style="3" customWidth="1"/>
    <col min="9" max="20" width="28.5703125" style="2" customWidth="1"/>
    <col min="21" max="21" width="36.7109375" style="2" customWidth="1"/>
    <col min="22" max="16384" width="11.5703125" style="2"/>
  </cols>
  <sheetData>
    <row r="1" spans="1:27" ht="75" customHeight="1" x14ac:dyDescent="0.2">
      <c r="A1" s="1" t="s">
        <v>4</v>
      </c>
      <c r="C1" s="447" t="str">
        <f>'04a_Korr_Akut'!C1</f>
        <v>Version 01.02.2024</v>
      </c>
    </row>
    <row r="2" spans="1:27" s="167" customFormat="1" ht="33" customHeight="1" thickBot="1" x14ac:dyDescent="0.3">
      <c r="A2" s="5" t="str">
        <f>VLOOKUP($A$1&amp;ADDRESS(ROW(A2),COLUMN(A2),4,1),Uebersetzungen!$A:$F,$D$3+3,0)</f>
        <v>04b_Psychiatrie: Herleitung der benchmarkrelevanten Kosten pro Leistungseinheit</v>
      </c>
      <c r="B2" s="287"/>
      <c r="C2" s="166"/>
      <c r="D2" s="166"/>
      <c r="E2" s="166"/>
      <c r="F2" s="166"/>
      <c r="G2" s="166"/>
      <c r="H2" s="166"/>
      <c r="I2" s="5"/>
      <c r="J2" s="166"/>
      <c r="K2" s="166"/>
      <c r="L2" s="166"/>
      <c r="M2" s="166"/>
      <c r="N2" s="166"/>
      <c r="O2" s="166"/>
      <c r="P2" s="166"/>
      <c r="Q2" s="166"/>
      <c r="R2" s="166"/>
      <c r="S2" s="166"/>
      <c r="T2" s="166"/>
    </row>
    <row r="3" spans="1:27" ht="33" customHeight="1" thickBot="1" x14ac:dyDescent="0.35">
      <c r="A3" s="158" t="s">
        <v>162</v>
      </c>
      <c r="B3" s="288" t="s">
        <v>163</v>
      </c>
      <c r="C3" s="2"/>
      <c r="D3" s="257">
        <f>IF(B3="Deutsch",1,IF(B3="Français",2,IF(B3="Italiano",3,1)))</f>
        <v>1</v>
      </c>
      <c r="F3" s="9"/>
      <c r="G3" s="9"/>
      <c r="H3" s="9"/>
      <c r="I3" s="9"/>
      <c r="J3" s="9"/>
    </row>
    <row r="4" spans="1:27" ht="20.100000000000001" customHeight="1" x14ac:dyDescent="0.3">
      <c r="A4" s="10" t="str">
        <f>VLOOKUP($A$1&amp;ADDRESS(ROW(A4),COLUMN(A4),4,1),Uebersetzungen!$A:$F,$D$3+3,0)</f>
        <v>Name Leistungserbringer (juristische Einheit)</v>
      </c>
      <c r="B4" s="452"/>
      <c r="C4" s="453"/>
      <c r="D4" s="168"/>
      <c r="E4" s="9" t="str">
        <f>VLOOKUP($A$1&amp;ADDRESS(ROW(E4),COLUMN(E4),4,1),Uebersetzungen!$A:$F,$D$3+3,0)</f>
        <v>Hilfstabelle für den standortbezogenen Ausweis der Kosten pro Leistungseinheit in der Psychiatrie</v>
      </c>
      <c r="F4" s="169"/>
      <c r="G4" s="169"/>
      <c r="H4" s="169"/>
      <c r="I4" s="169"/>
      <c r="J4" s="169"/>
      <c r="K4" s="169"/>
      <c r="L4" s="169"/>
      <c r="M4" s="169"/>
    </row>
    <row r="5" spans="1:27" ht="20.100000000000001" customHeight="1" x14ac:dyDescent="0.2">
      <c r="A5" s="10" t="str">
        <f>VLOOKUP($A$1&amp;ADDRESS(ROW(A5),COLUMN(A5),4,1),Uebersetzungen!$A:$F,$D$3+3,0)</f>
        <v>UID (CHE-xxx.xxx.xxx)</v>
      </c>
      <c r="B5" s="454"/>
      <c r="C5" s="455"/>
      <c r="D5" s="168"/>
      <c r="E5" s="456" t="str">
        <f>VLOOKUP($A$1&amp;ADDRESS(ROW(E5),COLUMN(E5),4,1),Uebersetzungen!$A:$F,$D$3+3,0)</f>
        <v>1 STANDORT mit Leistungsauftrag in der stationären Psychiatrie (Definition s. GDK-Empfehlungen zur Spitalplanung vom 25. Mai 2018, S. 4):
Erbringt der Leistungserbringer (juristische Einheit) alle stationären psychiatrischen Leistungen an einem einzigen Standort, so füllt der Kanton nur die blaue Spalte "Total (juristische Einheit)" aus. Dort ist auch der Leistungsbereich anzugeben.
2 ODER MEHR STANDORTE:
Bei mehreren stationären Standorten kann der Kanton auf allfällige eigene Erhebungen standortbezogener Informationen zurückgreifen und gestützt darauf die Spalten für die einzelnen Standorte selber ausfüllen. Liegen die erforderlichen Informationen auf Ebene Standort nicht vor, so leitet der Kanton das Formular dem Leistungserbringer weiter. Dieser verteilt die Werte aus ITAR_K auf die einzelnen Standorte. Der Kanton füllt anschliessend die blaue Spalte aus (sofern nicht vom Leistungserbringer bereits erfolgt) und verteilt allfällige Differenzbeträge über die betroffenen Standorte. Für Letzteres (insb. Zeile 23) kann er mit dem Leistungserbringer Rücksprache nehmen.
FORENSISCHE PSYCHIATRIE:
Die stationäre Forensik kann in einer separaten Standortspalte ausgewiesen werden. Dieses Vorgehen empfiehlt sich insbesondere, wenn die Kosten der Forensik zu einem wesentlichen Anteil im OKP-Bereich nicht anrechenbar sind, oder wenn unterschiedliche Tarife zur Anwendung kommen.</v>
      </c>
      <c r="F5" s="456" t="e">
        <f>VLOOKUP($A$1&amp;ADDRESS(ROW(F5),COLUMN(F5),4,1),Uebersetzungen!$A:$F,$D$3+3,0)</f>
        <v>#N/A</v>
      </c>
      <c r="G5" s="456" t="e">
        <f>VLOOKUP($A$1&amp;ADDRESS(ROW(G5),COLUMN(G5),4,1),Uebersetzungen!$A:$F,$D$3+3,0)</f>
        <v>#N/A</v>
      </c>
      <c r="H5" s="456" t="e">
        <f>VLOOKUP($A$1&amp;ADDRESS(ROW(H5),COLUMN(H5),4,1),Uebersetzungen!$A:$F,$D$3+3,0)</f>
        <v>#N/A</v>
      </c>
      <c r="I5" s="456" t="e">
        <f>VLOOKUP($A$1&amp;ADDRESS(ROW(I5),COLUMN(I5),4,1),Uebersetzungen!$A:$F,$D$3+3,0)</f>
        <v>#N/A</v>
      </c>
      <c r="J5" s="456" t="e">
        <f>VLOOKUP($A$1&amp;ADDRESS(ROW(J5),COLUMN(J5),4,1),Uebersetzungen!$A:$F,$D$3+3,0)</f>
        <v>#N/A</v>
      </c>
      <c r="K5" s="456" t="e">
        <f>VLOOKUP($A$1&amp;ADDRESS(ROW(K5),COLUMN(K5),4,1),Uebersetzungen!$A:$F,$D$3+3,0)</f>
        <v>#N/A</v>
      </c>
      <c r="L5" s="456" t="e">
        <f>VLOOKUP($A$1&amp;ADDRESS(ROW(L5),COLUMN(L5),4,1),Uebersetzungen!$A:$F,$D$3+3,0)</f>
        <v>#N/A</v>
      </c>
      <c r="M5" s="456"/>
    </row>
    <row r="6" spans="1:27" ht="20.100000000000001" customHeight="1" x14ac:dyDescent="0.2">
      <c r="A6" s="10" t="str">
        <f>VLOOKUP($A$1&amp;ADDRESS(ROW(A6),COLUMN(A6),4,1),Uebersetzungen!$A:$F,$D$3+3,0)</f>
        <v>Mehrere Standorte: ja/nein?</v>
      </c>
      <c r="B6" s="454" t="str">
        <f>VLOOKUP($A$1&amp;ADDRESS(ROW(B6),COLUMN(B6),4,1),Uebersetzungen!$A:$F,$D$3+3,0)</f>
        <v>[bitte wählen]</v>
      </c>
      <c r="C6" s="455"/>
      <c r="D6" s="168"/>
      <c r="E6" s="456" t="e">
        <f>VLOOKUP($A$1&amp;ADDRESS(ROW(E6),COLUMN(E6),4,1),Uebersetzungen!$A:$F,$D$3+3,0)</f>
        <v>#N/A</v>
      </c>
      <c r="F6" s="456" t="e">
        <f>VLOOKUP($A$1&amp;ADDRESS(ROW(F6),COLUMN(F6),4,1),Uebersetzungen!$A:$F,$D$3+3,0)</f>
        <v>#N/A</v>
      </c>
      <c r="G6" s="456" t="e">
        <f>VLOOKUP($A$1&amp;ADDRESS(ROW(G6),COLUMN(G6),4,1),Uebersetzungen!$A:$F,$D$3+3,0)</f>
        <v>#N/A</v>
      </c>
      <c r="H6" s="456" t="e">
        <f>VLOOKUP($A$1&amp;ADDRESS(ROW(H6),COLUMN(H6),4,1),Uebersetzungen!$A:$F,$D$3+3,0)</f>
        <v>#N/A</v>
      </c>
      <c r="I6" s="456" t="e">
        <f>VLOOKUP($A$1&amp;ADDRESS(ROW(I6),COLUMN(I6),4,1),Uebersetzungen!$A:$F,$D$3+3,0)</f>
        <v>#N/A</v>
      </c>
      <c r="J6" s="456" t="e">
        <f>VLOOKUP($A$1&amp;ADDRESS(ROW(J6),COLUMN(J6),4,1),Uebersetzungen!$A:$F,$D$3+3,0)</f>
        <v>#N/A</v>
      </c>
      <c r="K6" s="456" t="e">
        <f>VLOOKUP($A$1&amp;ADDRESS(ROW(K6),COLUMN(K6),4,1),Uebersetzungen!$A:$F,$D$3+3,0)</f>
        <v>#N/A</v>
      </c>
      <c r="L6" s="456" t="e">
        <f>VLOOKUP($A$1&amp;ADDRESS(ROW(L6),COLUMN(L6),4,1),Uebersetzungen!$A:$F,$D$3+3,0)</f>
        <v>#N/A</v>
      </c>
      <c r="M6" s="456"/>
    </row>
    <row r="7" spans="1:27" ht="20.100000000000001" customHeight="1" x14ac:dyDescent="0.3">
      <c r="A7" s="10" t="str">
        <f>VLOOKUP($A$1&amp;ADDRESS(ROW(A7),COLUMN(A7),4,1),Uebersetzungen!$A:$F,$D$3+3,0)</f>
        <v>BUR-Nummer (wenn 1 Standort)</v>
      </c>
      <c r="B7" s="454"/>
      <c r="C7" s="455"/>
      <c r="D7" s="9"/>
      <c r="E7" s="456" t="e">
        <f>VLOOKUP($A$1&amp;ADDRESS(ROW(E7),COLUMN(E7),4,1),Uebersetzungen!$A:$F,$D$3+3,0)</f>
        <v>#N/A</v>
      </c>
      <c r="F7" s="456" t="e">
        <f>VLOOKUP($A$1&amp;ADDRESS(ROW(F7),COLUMN(F7),4,1),Uebersetzungen!$A:$F,$D$3+3,0)</f>
        <v>#N/A</v>
      </c>
      <c r="G7" s="456" t="e">
        <f>VLOOKUP($A$1&amp;ADDRESS(ROW(G7),COLUMN(G7),4,1),Uebersetzungen!$A:$F,$D$3+3,0)</f>
        <v>#N/A</v>
      </c>
      <c r="H7" s="456" t="e">
        <f>VLOOKUP($A$1&amp;ADDRESS(ROW(H7),COLUMN(H7),4,1),Uebersetzungen!$A:$F,$D$3+3,0)</f>
        <v>#N/A</v>
      </c>
      <c r="I7" s="456" t="e">
        <f>VLOOKUP($A$1&amp;ADDRESS(ROW(I7),COLUMN(I7),4,1),Uebersetzungen!$A:$F,$D$3+3,0)</f>
        <v>#N/A</v>
      </c>
      <c r="J7" s="456" t="e">
        <f>VLOOKUP($A$1&amp;ADDRESS(ROW(J7),COLUMN(J7),4,1),Uebersetzungen!$A:$F,$D$3+3,0)</f>
        <v>#N/A</v>
      </c>
      <c r="K7" s="456" t="e">
        <f>VLOOKUP($A$1&amp;ADDRESS(ROW(K7),COLUMN(K7),4,1),Uebersetzungen!$A:$F,$D$3+3,0)</f>
        <v>#N/A</v>
      </c>
      <c r="L7" s="456" t="e">
        <f>VLOOKUP($A$1&amp;ADDRESS(ROW(L7),COLUMN(L7),4,1),Uebersetzungen!$A:$F,$D$3+3,0)</f>
        <v>#N/A</v>
      </c>
      <c r="M7" s="456"/>
    </row>
    <row r="8" spans="1:27" ht="20.100000000000001" customHeight="1" x14ac:dyDescent="0.3">
      <c r="A8" s="10" t="str">
        <f>VLOOKUP($A$1&amp;ADDRESS(ROW(A8),COLUMN(A8),4,1),Uebersetzungen!$A:$F,$D$3+3,0)</f>
        <v>Datenjahr</v>
      </c>
      <c r="B8" s="454"/>
      <c r="C8" s="455"/>
      <c r="D8" s="9"/>
      <c r="E8" s="456" t="e">
        <f>VLOOKUP($A$1&amp;ADDRESS(ROW(E8),COLUMN(E8),4,1),Uebersetzungen!$A:$F,$D$3+3,0)</f>
        <v>#N/A</v>
      </c>
      <c r="F8" s="456" t="e">
        <f>VLOOKUP($A$1&amp;ADDRESS(ROW(F8),COLUMN(F8),4,1),Uebersetzungen!$A:$F,$D$3+3,0)</f>
        <v>#N/A</v>
      </c>
      <c r="G8" s="456" t="e">
        <f>VLOOKUP($A$1&amp;ADDRESS(ROW(G8),COLUMN(G8),4,1),Uebersetzungen!$A:$F,$D$3+3,0)</f>
        <v>#N/A</v>
      </c>
      <c r="H8" s="456" t="e">
        <f>VLOOKUP($A$1&amp;ADDRESS(ROW(H8),COLUMN(H8),4,1),Uebersetzungen!$A:$F,$D$3+3,0)</f>
        <v>#N/A</v>
      </c>
      <c r="I8" s="456" t="e">
        <f>VLOOKUP($A$1&amp;ADDRESS(ROW(I8),COLUMN(I8),4,1),Uebersetzungen!$A:$F,$D$3+3,0)</f>
        <v>#N/A</v>
      </c>
      <c r="J8" s="456" t="e">
        <f>VLOOKUP($A$1&amp;ADDRESS(ROW(J8),COLUMN(J8),4,1),Uebersetzungen!$A:$F,$D$3+3,0)</f>
        <v>#N/A</v>
      </c>
      <c r="K8" s="456" t="e">
        <f>VLOOKUP($A$1&amp;ADDRESS(ROW(K8),COLUMN(K8),4,1),Uebersetzungen!$A:$F,$D$3+3,0)</f>
        <v>#N/A</v>
      </c>
      <c r="L8" s="456" t="e">
        <f>VLOOKUP($A$1&amp;ADDRESS(ROW(L8),COLUMN(L8),4,1),Uebersetzungen!$A:$F,$D$3+3,0)</f>
        <v>#N/A</v>
      </c>
      <c r="M8" s="456"/>
    </row>
    <row r="9" spans="1:27" ht="20.25" customHeight="1" x14ac:dyDescent="0.3">
      <c r="A9" s="10" t="str">
        <f>VLOOKUP($A$1&amp;ADDRESS(ROW(A9),COLUMN(A9),4,1),Uebersetzungen!$A:$F,$D$3+3,0)</f>
        <v>Version ITAR_K</v>
      </c>
      <c r="B9" s="458" t="str">
        <f>VLOOKUP($A$1&amp;ADDRESS(ROW(B9),COLUMN(B9),4,1),Uebersetzungen!$A:$F,$D$3+3,0)</f>
        <v>[bitte wählen]</v>
      </c>
      <c r="C9" s="459" t="e">
        <f>VLOOKUP($A$1&amp;ADDRESS(ROW(C9),COLUMN(C9),4,1),Uebersetzungen!$A:$F,$D$3+3,0)</f>
        <v>#N/A</v>
      </c>
      <c r="D9" s="9"/>
      <c r="E9" s="456" t="e">
        <f>VLOOKUP($A$1&amp;ADDRESS(ROW(E9),COLUMN(E9),4,1),Uebersetzungen!$A:$F,$D$3+3,0)</f>
        <v>#N/A</v>
      </c>
      <c r="F9" s="456" t="e">
        <f>VLOOKUP($A$1&amp;ADDRESS(ROW(F9),COLUMN(F9),4,1),Uebersetzungen!$A:$F,$D$3+3,0)</f>
        <v>#N/A</v>
      </c>
      <c r="G9" s="456" t="e">
        <f>VLOOKUP($A$1&amp;ADDRESS(ROW(G9),COLUMN(G9),4,1),Uebersetzungen!$A:$F,$D$3+3,0)</f>
        <v>#N/A</v>
      </c>
      <c r="H9" s="456" t="e">
        <f>VLOOKUP($A$1&amp;ADDRESS(ROW(H9),COLUMN(H9),4,1),Uebersetzungen!$A:$F,$D$3+3,0)</f>
        <v>#N/A</v>
      </c>
      <c r="I9" s="456" t="e">
        <f>VLOOKUP($A$1&amp;ADDRESS(ROW(I9),COLUMN(I9),4,1),Uebersetzungen!$A:$F,$D$3+3,0)</f>
        <v>#N/A</v>
      </c>
      <c r="J9" s="456" t="e">
        <f>VLOOKUP($A$1&amp;ADDRESS(ROW(J9),COLUMN(J9),4,1),Uebersetzungen!$A:$F,$D$3+3,0)</f>
        <v>#N/A</v>
      </c>
      <c r="K9" s="456" t="e">
        <f>VLOOKUP($A$1&amp;ADDRESS(ROW(K9),COLUMN(K9),4,1),Uebersetzungen!$A:$F,$D$3+3,0)</f>
        <v>#N/A</v>
      </c>
      <c r="L9" s="456" t="e">
        <f>VLOOKUP($A$1&amp;ADDRESS(ROW(L9),COLUMN(L9),4,1),Uebersetzungen!$A:$F,$D$3+3,0)</f>
        <v>#N/A</v>
      </c>
      <c r="M9" s="456"/>
    </row>
    <row r="10" spans="1:27" ht="20.100000000000001" customHeight="1" x14ac:dyDescent="0.3">
      <c r="A10" s="10" t="str">
        <f>VLOOKUP($A$1&amp;ADDRESS(ROW(A10),COLUMN(A10),4,1),Uebersetzungen!$A:$F,$D$3+3,0)</f>
        <v>Version SwissDRG</v>
      </c>
      <c r="B10" s="454" t="str">
        <f>VLOOKUP($A$1&amp;ADDRESS(ROW(B10),COLUMN(B10),4,1),Uebersetzungen!$A:$F,$D$3+3,0)</f>
        <v>[bitte wählen]</v>
      </c>
      <c r="C10" s="455" t="e">
        <f>VLOOKUP($A$1&amp;ADDRESS(ROW(C10),COLUMN(C10),4,1),Uebersetzungen!$A:$F,$D$3+3,0)</f>
        <v>#N/A</v>
      </c>
      <c r="D10" s="9"/>
      <c r="E10" s="456" t="e">
        <f>VLOOKUP($A$1&amp;ADDRESS(ROW(E10),COLUMN(E10),4,1),Uebersetzungen!$A:$F,$D$3+3,0)</f>
        <v>#N/A</v>
      </c>
      <c r="F10" s="456" t="e">
        <f>VLOOKUP($A$1&amp;ADDRESS(ROW(F10),COLUMN(F10),4,1),Uebersetzungen!$A:$F,$D$3+3,0)</f>
        <v>#N/A</v>
      </c>
      <c r="G10" s="456" t="e">
        <f>VLOOKUP($A$1&amp;ADDRESS(ROW(G10),COLUMN(G10),4,1),Uebersetzungen!$A:$F,$D$3+3,0)</f>
        <v>#N/A</v>
      </c>
      <c r="H10" s="456" t="e">
        <f>VLOOKUP($A$1&amp;ADDRESS(ROW(H10),COLUMN(H10),4,1),Uebersetzungen!$A:$F,$D$3+3,0)</f>
        <v>#N/A</v>
      </c>
      <c r="I10" s="456" t="e">
        <f>VLOOKUP($A$1&amp;ADDRESS(ROW(I10),COLUMN(I10),4,1),Uebersetzungen!$A:$F,$D$3+3,0)</f>
        <v>#N/A</v>
      </c>
      <c r="J10" s="456" t="e">
        <f>VLOOKUP($A$1&amp;ADDRESS(ROW(J10),COLUMN(J10),4,1),Uebersetzungen!$A:$F,$D$3+3,0)</f>
        <v>#N/A</v>
      </c>
      <c r="K10" s="456" t="e">
        <f>VLOOKUP($A$1&amp;ADDRESS(ROW(K10),COLUMN(K10),4,1),Uebersetzungen!$A:$F,$D$3+3,0)</f>
        <v>#N/A</v>
      </c>
      <c r="L10" s="456" t="e">
        <f>VLOOKUP($A$1&amp;ADDRESS(ROW(L10),COLUMN(L10),4,1),Uebersetzungen!$A:$F,$D$3+3,0)</f>
        <v>#N/A</v>
      </c>
      <c r="M10" s="456"/>
    </row>
    <row r="11" spans="1:27" ht="20.100000000000001" customHeight="1" x14ac:dyDescent="0.3">
      <c r="A11" s="10" t="str">
        <f>VLOOKUP($A$1&amp;ADDRESS(ROW(A11),COLUMN(A11),4,1),Uebersetzungen!$A:$F,$D$3+3,0)</f>
        <v>Version TARPSY-Grouper</v>
      </c>
      <c r="B11" s="454" t="str">
        <f>VLOOKUP($A$1&amp;ADDRESS(ROW(B11),COLUMN(B11),4,1),Uebersetzungen!$A:$F,$D$3+3,0)</f>
        <v>[bitte wählen]</v>
      </c>
      <c r="C11" s="455" t="e">
        <f>VLOOKUP($A$1&amp;ADDRESS(ROW(C11),COLUMN(C11),4,1),Uebersetzungen!$A:$F,$D$3+3,0)</f>
        <v>#N/A</v>
      </c>
      <c r="D11" s="9"/>
      <c r="E11" s="268"/>
      <c r="F11" s="15" t="str">
        <f>VLOOKUP($A$1&amp;ADDRESS(ROW(F11),COLUMN(F11),4,1),Uebersetzungen!$A:$F,$D$3+3,0)</f>
        <v>Ausfüllen durch Kanton (Werte ITAR_K)</v>
      </c>
      <c r="G11" s="9"/>
      <c r="H11" s="9"/>
      <c r="I11" s="9"/>
      <c r="J11" s="9"/>
    </row>
    <row r="12" spans="1:27" ht="20.100000000000001" customHeight="1" x14ac:dyDescent="0.3">
      <c r="A12" s="402" t="str">
        <f>VLOOKUP($A$1&amp;ADDRESS(ROW(A12),COLUMN(A12),4,1),Uebersetzungen!$A:$F,$D$3+3,0)</f>
        <v>Version ST Reha Grouper</v>
      </c>
      <c r="B12" s="454" t="str">
        <f>VLOOKUP($A$1&amp;ADDRESS(ROW(B12),COLUMN(B12),4,1),Uebersetzungen!$A:$F,$D$3+3,0)</f>
        <v>[bitte wählen]</v>
      </c>
      <c r="C12" s="467" t="e">
        <f>VLOOKUP($A$1&amp;ADDRESS(ROW(C12),COLUMN(C12),4,1),Uebersetzungen!$A:$F,$D$3+3,0)</f>
        <v>#N/A</v>
      </c>
      <c r="D12" s="9"/>
      <c r="E12" s="262"/>
      <c r="F12" s="15" t="str">
        <f>VLOOKUP($A$1&amp;ADDRESS(ROW(F12),COLUMN(F12),4,1),Uebersetzungen!$A:$F,$D$3+3,0)</f>
        <v>Ausfüllen durch Kanton, Absprache mit Leistungserbringer nach Bedarf</v>
      </c>
      <c r="G12" s="9"/>
      <c r="H12" s="9"/>
      <c r="I12" s="9"/>
      <c r="J12" s="9"/>
    </row>
    <row r="13" spans="1:27" ht="20.100000000000001" customHeight="1" x14ac:dyDescent="0.3">
      <c r="A13" s="259" t="str">
        <f>VLOOKUP($A$1&amp;ADDRESS(ROW(A13),COLUMN(A13),4,1),Uebersetzungen!$A:$F,$D$3+3,0)</f>
        <v>Prüfung durch Kanton am [TT.MM.JJJJ]</v>
      </c>
      <c r="B13" s="462"/>
      <c r="C13" s="463"/>
      <c r="D13" s="9"/>
      <c r="E13" s="269"/>
      <c r="F13" s="15" t="str">
        <f>VLOOKUP($A$1&amp;ADDRESS(ROW(F13),COLUMN(F13),4,1),Uebersetzungen!$A:$F,$D$3+3,0)</f>
        <v>Ausfüllen durch Kanton oder Leistungserbringer (je nach Datenverfügbarkeit)</v>
      </c>
      <c r="G13" s="9"/>
      <c r="H13" s="9"/>
      <c r="I13" s="9"/>
      <c r="J13" s="9"/>
    </row>
    <row r="14" spans="1:27" ht="20.100000000000001" customHeight="1" thickBot="1" x14ac:dyDescent="0.35">
      <c r="A14" s="259" t="str">
        <f>VLOOKUP($A$1&amp;ADDRESS(ROW(A14),COLUMN(A14),4,1),Uebersetzungen!$A:$F,$D$3+3,0)</f>
        <v>Kontaktperson Kanton (E-Mail)</v>
      </c>
      <c r="B14" s="464"/>
      <c r="C14" s="464"/>
      <c r="D14" s="9"/>
      <c r="E14" s="404"/>
      <c r="F14" s="15"/>
      <c r="G14" s="9"/>
      <c r="H14" s="9"/>
      <c r="I14" s="9"/>
      <c r="J14" s="9"/>
    </row>
    <row r="15" spans="1:27" ht="63" customHeight="1" x14ac:dyDescent="0.2">
      <c r="A15" s="170"/>
      <c r="B15" s="19"/>
      <c r="C15" s="171"/>
      <c r="D15" s="271"/>
      <c r="E15" s="20"/>
      <c r="F15" s="444" t="str">
        <f>VLOOKUP($A$1&amp;ADDRESS(ROW(F15),COLUMN(F15),4,1),Uebersetzungen!$A:$F,$D$3+3,0)</f>
        <v>Werte OKP inkl. KVG ZV
(Abzüge als Minuswerte eintragen)</v>
      </c>
      <c r="G15" s="172"/>
      <c r="H15" s="173"/>
      <c r="I15" s="174"/>
      <c r="J15" s="174"/>
      <c r="K15" s="175"/>
      <c r="L15" s="445" t="str">
        <f>VLOOKUP($A$1&amp;ADDRESS(ROW(L15),COLUMN(L15),4,1),Uebersetzungen!$A:$F,$D$3+3,0)</f>
        <v>Werte OKP inkl. KVG ZV (Abzüge als Minuswerte eintragen)</v>
      </c>
      <c r="M15" s="176"/>
      <c r="N15" s="177"/>
      <c r="O15" s="177"/>
      <c r="P15" s="177"/>
      <c r="Q15" s="177"/>
      <c r="R15" s="177"/>
      <c r="S15" s="177"/>
      <c r="T15" s="178"/>
      <c r="U15" s="179"/>
      <c r="V15" s="179"/>
      <c r="W15" s="179"/>
      <c r="X15" s="179"/>
      <c r="Y15" s="179"/>
      <c r="Z15" s="179"/>
      <c r="AA15" s="179"/>
    </row>
    <row r="16" spans="1:27" ht="30.75" customHeight="1" x14ac:dyDescent="0.2">
      <c r="A16" s="180" t="str">
        <f>VLOOKUP($A$1&amp;ADDRESS(ROW(A16),COLUMN(A16),4,1),Uebersetzungen!$A:$F,$D$3+3,0)</f>
        <v>Vorgehen zur Herleitung der benchmarkrelevanten Kosten pro Leistungseinheit</v>
      </c>
      <c r="B16" s="28" t="str">
        <f>VLOOKUP($A$1&amp;ADDRESS(ROW(B16),COLUMN(B16),4,1),Uebersetzungen!$A:$F,$D$3+3,0)</f>
        <v>Zeile
ITAR_K</v>
      </c>
      <c r="C16" s="29" t="str">
        <f>VLOOKUP($A$1&amp;ADDRESS(ROW(C16),COLUMN(C16),4,1),Uebersetzungen!$A:$F,$D$3+3,0)</f>
        <v xml:space="preserve">Hinweise </v>
      </c>
      <c r="D16" s="270" t="str">
        <f>VLOOKUP($A$1&amp;ADDRESS(ROW(D16),COLUMN(D16),4,1),Uebersetzungen!$A:$F,$D$3+3,0)</f>
        <v xml:space="preserve">Kommentare Kanton zu den
vorgenommenen Korrekturen </v>
      </c>
      <c r="E16" s="121"/>
      <c r="F16" s="30" t="str">
        <f>VLOOKUP($A$1&amp;ADDRESS(ROW(F16),COLUMN(F16),4,1),Uebersetzungen!$A:$F,$D$3+3,0)</f>
        <v>TOTAL (juristische Einheit)</v>
      </c>
      <c r="G16" s="31" t="str">
        <f>VLOOKUP($A$1&amp;ADDRESS(ROW(G16),COLUMN(G16),4,1),Uebersetzungen!$A:$F,$D$3+3,0)</f>
        <v>Differenz</v>
      </c>
      <c r="H16" s="124"/>
      <c r="I16" s="321" t="str">
        <f>VLOOKUP($A$1&amp;ADDRESS(ROW(I16),COLUMN(I16),4,1),Uebersetzungen!$A:$F,$D$3+3,0)</f>
        <v>[Name Standort]</v>
      </c>
      <c r="J16" s="319" t="str">
        <f>VLOOKUP($A$1&amp;ADDRESS(ROW(J16),COLUMN(J16),4,1),Uebersetzungen!$A:$F,$D$3+3,0)</f>
        <v>[Name Standort]</v>
      </c>
      <c r="K16" s="319" t="str">
        <f>VLOOKUP($A$1&amp;ADDRESS(ROW(K16),COLUMN(K16),4,1),Uebersetzungen!$A:$F,$D$3+3,0)</f>
        <v>[Name Standort]</v>
      </c>
      <c r="L16" s="319" t="str">
        <f>VLOOKUP($A$1&amp;ADDRESS(ROW(L16),COLUMN(L16),4,1),Uebersetzungen!$A:$F,$D$3+3,0)</f>
        <v>[Name Standort]</v>
      </c>
      <c r="M16" s="319" t="str">
        <f>VLOOKUP($A$1&amp;ADDRESS(ROW(M16),COLUMN(M16),4,1),Uebersetzungen!$A:$F,$D$3+3,0)</f>
        <v>[Name Standort]</v>
      </c>
      <c r="N16" s="319" t="str">
        <f>VLOOKUP($A$1&amp;ADDRESS(ROW(N16),COLUMN(N16),4,1),Uebersetzungen!$A:$F,$D$3+3,0)</f>
        <v>[Name Standort]</v>
      </c>
      <c r="O16" s="319" t="str">
        <f>VLOOKUP($A$1&amp;ADDRESS(ROW(O16),COLUMN(O16),4,1),Uebersetzungen!$A:$F,$D$3+3,0)</f>
        <v>[Name Standort]</v>
      </c>
      <c r="P16" s="319" t="str">
        <f>VLOOKUP($A$1&amp;ADDRESS(ROW(P16),COLUMN(P16),4,1),Uebersetzungen!$A:$F,$D$3+3,0)</f>
        <v>[Name Standort]</v>
      </c>
      <c r="Q16" s="319" t="str">
        <f>VLOOKUP($A$1&amp;ADDRESS(ROW(Q16),COLUMN(Q16),4,1),Uebersetzungen!$A:$F,$D$3+3,0)</f>
        <v>[Name Standort]</v>
      </c>
      <c r="R16" s="319" t="str">
        <f>VLOOKUP($A$1&amp;ADDRESS(ROW(R16),COLUMN(R16),4,1),Uebersetzungen!$A:$F,$D$3+3,0)</f>
        <v>[Name Standort]</v>
      </c>
      <c r="S16" s="319" t="str">
        <f>VLOOKUP($A$1&amp;ADDRESS(ROW(S16),COLUMN(S16),4,1),Uebersetzungen!$A:$F,$D$3+3,0)</f>
        <v>[Name Standort]</v>
      </c>
      <c r="T16" s="320" t="str">
        <f>VLOOKUP($A$1&amp;ADDRESS(ROW(T16),COLUMN(T16),4,1),Uebersetzungen!$A:$F,$D$3+3,0)</f>
        <v>[Name Standort]</v>
      </c>
      <c r="U16" s="157"/>
      <c r="V16" s="157"/>
      <c r="W16" s="157"/>
      <c r="X16" s="157"/>
      <c r="Y16" s="157"/>
      <c r="Z16" s="157"/>
      <c r="AA16" s="157"/>
    </row>
    <row r="17" spans="1:27" ht="38.25" customHeight="1" thickBot="1" x14ac:dyDescent="0.25">
      <c r="A17" s="181" t="str">
        <f>VLOOKUP($A$1&amp;ADDRESS(ROW(A17),COLUMN(A17),4,1),Uebersetzungen!$A:$F,$D$3+3,0)</f>
        <v>Wichtiger Hinweis: Pflichtfelder sind rot umrandet</v>
      </c>
      <c r="B17" s="28"/>
      <c r="C17" s="29"/>
      <c r="D17" s="276"/>
      <c r="E17" s="28"/>
      <c r="F17" s="182" t="str">
        <f>VLOOKUP($A$1&amp;ADDRESS(ROW(F17),COLUMN(F17),4,1),Uebersetzungen!$A:$F,$D$3+3,0)</f>
        <v>Werte  ITAR_K (falls Korrektur notwendig, 
korrigierter Wert inkl. Kommentar)</v>
      </c>
      <c r="G17" s="36" t="str">
        <f>VLOOKUP($A$1&amp;ADDRESS(ROW(G17),COLUMN(G17),4,1),Uebersetzungen!$A:$F,$D$3+3,0)</f>
        <v>TOTAL juristische Einheit minus Summe alle Standorte</v>
      </c>
      <c r="H17" s="129"/>
      <c r="I17" s="322" t="str">
        <f>VLOOKUP($A$1&amp;ADDRESS(ROW(I17),COLUMN(I17),4,1),Uebersetzungen!$A:$F,$D$3+3,0)</f>
        <v>[BUR-Nr.]</v>
      </c>
      <c r="J17" s="323" t="str">
        <f>VLOOKUP($A$1&amp;ADDRESS(ROW(J17),COLUMN(J17),4,1),Uebersetzungen!$A:$F,$D$3+3,0)</f>
        <v>[BUR-Nr.]</v>
      </c>
      <c r="K17" s="323" t="str">
        <f>VLOOKUP($A$1&amp;ADDRESS(ROW(K17),COLUMN(K17),4,1),Uebersetzungen!$A:$F,$D$3+3,0)</f>
        <v>[BUR-Nr.]</v>
      </c>
      <c r="L17" s="323" t="str">
        <f>VLOOKUP($A$1&amp;ADDRESS(ROW(L17),COLUMN(L17),4,1),Uebersetzungen!$A:$F,$D$3+3,0)</f>
        <v>[BUR-Nr.]</v>
      </c>
      <c r="M17" s="323" t="str">
        <f>VLOOKUP($A$1&amp;ADDRESS(ROW(M17),COLUMN(M17),4,1),Uebersetzungen!$A:$F,$D$3+3,0)</f>
        <v>[BUR-Nr.]</v>
      </c>
      <c r="N17" s="323" t="str">
        <f>VLOOKUP($A$1&amp;ADDRESS(ROW(N17),COLUMN(N17),4,1),Uebersetzungen!$A:$F,$D$3+3,0)</f>
        <v>[BUR-Nr.]</v>
      </c>
      <c r="O17" s="323" t="str">
        <f>VLOOKUP($A$1&amp;ADDRESS(ROW(O17),COLUMN(O17),4,1),Uebersetzungen!$A:$F,$D$3+3,0)</f>
        <v>[BUR-Nr.]</v>
      </c>
      <c r="P17" s="323" t="str">
        <f>VLOOKUP($A$1&amp;ADDRESS(ROW(P17),COLUMN(P17),4,1),Uebersetzungen!$A:$F,$D$3+3,0)</f>
        <v>[BUR-Nr.]</v>
      </c>
      <c r="Q17" s="323" t="str">
        <f>VLOOKUP($A$1&amp;ADDRESS(ROW(Q17),COLUMN(Q17),4,1),Uebersetzungen!$A:$F,$D$3+3,0)</f>
        <v>[BUR-Nr.]</v>
      </c>
      <c r="R17" s="323" t="str">
        <f>VLOOKUP($A$1&amp;ADDRESS(ROW(R17),COLUMN(R17),4,1),Uebersetzungen!$A:$F,$D$3+3,0)</f>
        <v>[BUR-Nr.]</v>
      </c>
      <c r="S17" s="323" t="str">
        <f>VLOOKUP($A$1&amp;ADDRESS(ROW(S17),COLUMN(S17),4,1),Uebersetzungen!$A:$F,$D$3+3,0)</f>
        <v>[BUR-Nr.]</v>
      </c>
      <c r="T17" s="324" t="str">
        <f>VLOOKUP($A$1&amp;ADDRESS(ROW(T17),COLUMN(T17),4,1),Uebersetzungen!$A:$F,$D$3+3,0)</f>
        <v>[BUR-Nr.]</v>
      </c>
      <c r="U17" s="157"/>
      <c r="V17" s="157"/>
      <c r="W17" s="157"/>
      <c r="X17" s="157"/>
      <c r="Y17" s="157"/>
      <c r="Z17" s="157"/>
      <c r="AA17" s="157"/>
    </row>
    <row r="18" spans="1:27" ht="38.25" hidden="1" customHeight="1" thickBot="1" x14ac:dyDescent="0.25">
      <c r="A18" s="311"/>
      <c r="B18" s="28"/>
      <c r="C18" s="29"/>
      <c r="D18" s="312"/>
      <c r="E18" s="28"/>
      <c r="F18" s="325"/>
      <c r="G18" s="308"/>
      <c r="H18" s="183"/>
      <c r="I18" s="326"/>
      <c r="J18" s="43"/>
      <c r="K18" s="326"/>
      <c r="L18" s="326"/>
      <c r="M18" s="326"/>
      <c r="N18" s="326"/>
      <c r="O18" s="326"/>
      <c r="P18" s="326"/>
      <c r="Q18" s="326"/>
      <c r="R18" s="326"/>
      <c r="S18" s="326"/>
      <c r="T18" s="327"/>
      <c r="U18" s="184"/>
      <c r="V18" s="184"/>
      <c r="W18" s="184"/>
      <c r="X18" s="184"/>
      <c r="Y18" s="184"/>
      <c r="Z18" s="184"/>
      <c r="AA18" s="184"/>
    </row>
    <row r="19" spans="1:27" ht="32.25" customHeight="1" x14ac:dyDescent="0.2">
      <c r="A19" s="45" t="str">
        <f>VLOOKUP($A$1&amp;ADDRESS(ROW(A19),COLUMN(A19),4,1),Uebersetzungen!$A:$F,$D$3+3,0)</f>
        <v xml:space="preserve">Total Kosten gemäss BEBU in CHF gemäss Kostenausweis ITAR_K </v>
      </c>
      <c r="B19" s="46">
        <v>19</v>
      </c>
      <c r="C19" s="185"/>
      <c r="D19" s="313"/>
      <c r="E19" s="186" t="s">
        <v>1</v>
      </c>
      <c r="F19" s="309"/>
      <c r="G19" s="310">
        <f>F19-SUM(I19:T19)</f>
        <v>0</v>
      </c>
      <c r="H19" s="51" t="s">
        <v>1</v>
      </c>
      <c r="I19" s="187"/>
      <c r="J19" s="53"/>
      <c r="K19" s="53"/>
      <c r="L19" s="53"/>
      <c r="M19" s="53"/>
      <c r="N19" s="53"/>
      <c r="O19" s="53"/>
      <c r="P19" s="53"/>
      <c r="Q19" s="53"/>
      <c r="R19" s="53"/>
      <c r="S19" s="53"/>
      <c r="T19" s="54"/>
      <c r="U19" s="188"/>
      <c r="V19" s="188"/>
      <c r="W19" s="188"/>
      <c r="X19" s="188"/>
      <c r="Y19" s="188"/>
      <c r="Z19" s="188"/>
      <c r="AA19" s="188"/>
    </row>
    <row r="20" spans="1:27" ht="32.25" customHeight="1" x14ac:dyDescent="0.2">
      <c r="A20" s="55" t="str">
        <f>VLOOKUP($A$1&amp;ADDRESS(ROW(A20),COLUMN(A20),4,1),Uebersetzungen!$A:$F,$D$3+3,0)</f>
        <v xml:space="preserve">./. ANK nach REKOLE  gemäss Kostenausweis ITAR_K  </v>
      </c>
      <c r="B20" s="56">
        <v>21</v>
      </c>
      <c r="C20" s="189"/>
      <c r="D20" s="261"/>
      <c r="E20" s="58" t="s">
        <v>2</v>
      </c>
      <c r="F20" s="59"/>
      <c r="G20" s="190">
        <f t="shared" ref="G20:G33" si="0">F20-SUM(I20:T20)</f>
        <v>0</v>
      </c>
      <c r="H20" s="416" t="s">
        <v>2</v>
      </c>
      <c r="I20" s="142"/>
      <c r="J20" s="63"/>
      <c r="K20" s="63"/>
      <c r="L20" s="63"/>
      <c r="M20" s="63"/>
      <c r="N20" s="63"/>
      <c r="O20" s="63"/>
      <c r="P20" s="63"/>
      <c r="Q20" s="63"/>
      <c r="R20" s="63"/>
      <c r="S20" s="63"/>
      <c r="T20" s="64"/>
      <c r="U20" s="191"/>
      <c r="V20" s="191"/>
      <c r="W20" s="191"/>
      <c r="X20" s="191"/>
      <c r="Y20" s="191"/>
      <c r="Z20" s="191"/>
      <c r="AA20" s="191"/>
    </row>
    <row r="21" spans="1:27" ht="32.25" customHeight="1" x14ac:dyDescent="0.2">
      <c r="A21" s="65" t="str">
        <f>VLOOKUP($A$1&amp;ADDRESS(ROW(A21),COLUMN(A21),4,1),Uebersetzungen!$A:$F,$D$3+3,0)</f>
        <v>+ ANK nach VKL gemäss Kostenausweis ITAR_K</v>
      </c>
      <c r="B21" s="56">
        <v>42</v>
      </c>
      <c r="C21" s="189"/>
      <c r="D21" s="261"/>
      <c r="E21" s="58" t="s">
        <v>1</v>
      </c>
      <c r="F21" s="59"/>
      <c r="G21" s="190">
        <f t="shared" si="0"/>
        <v>0</v>
      </c>
      <c r="H21" s="416" t="s">
        <v>1</v>
      </c>
      <c r="I21" s="142"/>
      <c r="J21" s="63"/>
      <c r="K21" s="63"/>
      <c r="L21" s="63"/>
      <c r="M21" s="63"/>
      <c r="N21" s="63"/>
      <c r="O21" s="63"/>
      <c r="P21" s="63"/>
      <c r="Q21" s="63"/>
      <c r="R21" s="63"/>
      <c r="S21" s="63"/>
      <c r="T21" s="64"/>
      <c r="U21" s="191"/>
      <c r="V21" s="191"/>
      <c r="W21" s="191"/>
      <c r="X21" s="191"/>
      <c r="Y21" s="191"/>
      <c r="Z21" s="191"/>
      <c r="AA21" s="191"/>
    </row>
    <row r="22" spans="1:27" ht="32.25" customHeight="1" x14ac:dyDescent="0.2">
      <c r="A22" s="192" t="str">
        <f>VLOOKUP($A$1&amp;ADDRESS(ROW(A22),COLUMN(A22),4,1),Uebersetzungen!$A:$F,$D$3+3,0)</f>
        <v xml:space="preserve">Total Kosten gemäss BEBU  (inkl. ANK nach VKL) </v>
      </c>
      <c r="B22" s="67" t="s">
        <v>3</v>
      </c>
      <c r="C22" s="189"/>
      <c r="D22" s="261"/>
      <c r="E22" s="68" t="s">
        <v>1</v>
      </c>
      <c r="F22" s="193">
        <f>F19+F20+F21</f>
        <v>0</v>
      </c>
      <c r="G22" s="190">
        <f t="shared" si="0"/>
        <v>0</v>
      </c>
      <c r="H22" s="61" t="s">
        <v>1</v>
      </c>
      <c r="I22" s="194">
        <f>I19+I20+I21</f>
        <v>0</v>
      </c>
      <c r="J22" s="71">
        <f t="shared" ref="J22:T22" si="1">J19+J20+J21</f>
        <v>0</v>
      </c>
      <c r="K22" s="71">
        <f t="shared" si="1"/>
        <v>0</v>
      </c>
      <c r="L22" s="71">
        <f t="shared" si="1"/>
        <v>0</v>
      </c>
      <c r="M22" s="71">
        <f t="shared" si="1"/>
        <v>0</v>
      </c>
      <c r="N22" s="71">
        <f t="shared" si="1"/>
        <v>0</v>
      </c>
      <c r="O22" s="71">
        <f t="shared" si="1"/>
        <v>0</v>
      </c>
      <c r="P22" s="71">
        <f t="shared" si="1"/>
        <v>0</v>
      </c>
      <c r="Q22" s="71">
        <f t="shared" si="1"/>
        <v>0</v>
      </c>
      <c r="R22" s="71">
        <f t="shared" si="1"/>
        <v>0</v>
      </c>
      <c r="S22" s="71">
        <f t="shared" si="1"/>
        <v>0</v>
      </c>
      <c r="T22" s="69">
        <f t="shared" si="1"/>
        <v>0</v>
      </c>
      <c r="U22" s="195"/>
      <c r="V22" s="195"/>
      <c r="W22" s="195"/>
      <c r="X22" s="195"/>
      <c r="Y22" s="195"/>
      <c r="Z22" s="195"/>
      <c r="AA22" s="195"/>
    </row>
    <row r="23" spans="1:27" ht="32.25" customHeight="1" x14ac:dyDescent="0.2">
      <c r="A23" s="72" t="str">
        <f>VLOOKUP($A$1&amp;ADDRESS(ROW(A23),COLUMN(A23),4,1),Uebersetzungen!$A:$F,$D$3+3,0)</f>
        <v>./. Kosten, die fälschlicherweise auf den baseraterelevanten Kostenträgern geführt werden</v>
      </c>
      <c r="B23" s="73" t="s">
        <v>3</v>
      </c>
      <c r="C23" s="196" t="str">
        <f>VLOOKUP($A$1&amp;ADDRESS(ROW(C23),COLUMN(C23),4,1),Uebersetzungen!$A:$F,$D$3+3,0)</f>
        <v>z. B. Forschung und universitäre Lehre oder weitere GWL</v>
      </c>
      <c r="D23" s="261"/>
      <c r="E23" s="58" t="s">
        <v>2</v>
      </c>
      <c r="F23" s="197"/>
      <c r="G23" s="190">
        <f t="shared" si="0"/>
        <v>0</v>
      </c>
      <c r="H23" s="356" t="s">
        <v>2</v>
      </c>
      <c r="I23" s="16"/>
      <c r="J23" s="16"/>
      <c r="K23" s="16"/>
      <c r="L23" s="16"/>
      <c r="M23" s="16"/>
      <c r="N23" s="16"/>
      <c r="O23" s="16"/>
      <c r="P23" s="16"/>
      <c r="Q23" s="16"/>
      <c r="R23" s="16"/>
      <c r="S23" s="16"/>
      <c r="T23" s="76"/>
      <c r="U23" s="191"/>
      <c r="V23" s="191"/>
      <c r="W23" s="191"/>
      <c r="X23" s="191"/>
      <c r="Y23" s="191"/>
      <c r="Z23" s="191"/>
      <c r="AA23" s="191"/>
    </row>
    <row r="24" spans="1:27" ht="46.5" customHeight="1" x14ac:dyDescent="0.2">
      <c r="A24" s="77" t="str">
        <f>VLOOKUP($A$1&amp;ADDRESS(ROW(A24),COLUMN(A24),4,1),Uebersetzungen!$A:$F,$D$3+3,0)</f>
        <v xml:space="preserve">./. Kosten für direkt an Patienten verrechnete Leistungen (Kontengr. 65) </v>
      </c>
      <c r="B24" s="56">
        <v>22</v>
      </c>
      <c r="C24" s="196" t="str">
        <f>VLOOKUP($A$1&amp;ADDRESS(ROW(C24),COLUMN(C24),4,1),Uebersetzungen!$A:$F,$D$3+3,0)</f>
        <v xml:space="preserve">Korrektur, falls Kosten nicht plausibel sind. Falls das Spital die effektive Gewinnmarge belegen kann, sind die Kosten exkl. Marge abzuziehen. Wenn Kosten = Ertrag aus Kontengruppe 65 → Abzug Ertrag zu 100 %   </v>
      </c>
      <c r="D24" s="261"/>
      <c r="E24" s="198" t="s">
        <v>2</v>
      </c>
      <c r="F24" s="199"/>
      <c r="G24" s="190">
        <f t="shared" si="0"/>
        <v>0</v>
      </c>
      <c r="H24" s="416" t="s">
        <v>2</v>
      </c>
      <c r="I24" s="200"/>
      <c r="J24" s="81"/>
      <c r="K24" s="81"/>
      <c r="L24" s="81"/>
      <c r="M24" s="81"/>
      <c r="N24" s="81"/>
      <c r="O24" s="81"/>
      <c r="P24" s="81"/>
      <c r="Q24" s="81"/>
      <c r="R24" s="81"/>
      <c r="S24" s="81"/>
      <c r="T24" s="82"/>
      <c r="U24" s="201"/>
      <c r="V24" s="201"/>
      <c r="W24" s="201"/>
      <c r="X24" s="201"/>
      <c r="Y24" s="201"/>
      <c r="Z24" s="201"/>
      <c r="AA24" s="201"/>
    </row>
    <row r="25" spans="1:27" s="165" customFormat="1" ht="62.25" hidden="1" customHeight="1" x14ac:dyDescent="0.2">
      <c r="A25" s="387" t="str">
        <f>VLOOKUP($A$1&amp;ADDRESS(ROW(A25),COLUMN(A25),4,1),Uebersetzungen!$A:$F,$D$3+3,0)</f>
        <v xml:space="preserve"> + Erlöse Kontengruppe 66</v>
      </c>
      <c r="B25" s="388">
        <v>23</v>
      </c>
      <c r="C25" s="391" t="str">
        <f>VLOOKUP($A$1&amp;ADDRESS(ROW(C25),COLUMN(C25),4,1),Uebersetzungen!$A:$F,$D$3+3,0)</f>
        <v xml:space="preserve">Erlöse gelten nicht als Kostenminderung. Aufrechnung nur, falls Erlöse aus Kontengruppe 66 in der Kostenstellenrechnung tatsächlich kostenmindernd verbucht wurden. </v>
      </c>
      <c r="D25" s="261"/>
      <c r="E25" s="198" t="s">
        <v>1</v>
      </c>
      <c r="F25" s="392"/>
      <c r="G25" s="190">
        <f t="shared" si="0"/>
        <v>0</v>
      </c>
      <c r="H25" s="416" t="s">
        <v>1</v>
      </c>
      <c r="I25" s="347"/>
      <c r="J25" s="236"/>
      <c r="K25" s="236"/>
      <c r="L25" s="236"/>
      <c r="M25" s="236"/>
      <c r="N25" s="236"/>
      <c r="O25" s="236"/>
      <c r="P25" s="236"/>
      <c r="Q25" s="236"/>
      <c r="R25" s="236"/>
      <c r="S25" s="236"/>
      <c r="T25" s="85"/>
      <c r="U25" s="201"/>
      <c r="V25" s="201"/>
      <c r="W25" s="201"/>
      <c r="X25" s="201"/>
      <c r="Y25" s="201"/>
      <c r="Z25" s="201"/>
      <c r="AA25" s="201"/>
    </row>
    <row r="26" spans="1:27" ht="46.5" customHeight="1" x14ac:dyDescent="0.2">
      <c r="A26" s="72" t="str">
        <f>VLOOKUP($A$1&amp;ADDRESS(ROW(A26),COLUMN(A26),4,1),Uebersetzungen!$A:$F,$D$3+3,0)</f>
        <v>./. Kosten für zusätzlich vergütete Leistungen (unbewertete Zusatzentgelte wie Dialyse, Belastungserprobung, pflegerische 1:1-Betreuung, andere Sonderentgelte)</v>
      </c>
      <c r="B26" s="56">
        <v>27</v>
      </c>
      <c r="C26" s="196" t="str">
        <f>VLOOKUP($A$1&amp;ADDRESS(ROW(C26),COLUMN(C26),4,1),Uebersetzungen!$A:$F,$D$3+3,0)</f>
        <v xml:space="preserve">Zu 100 % abzuziehen, da separate Vergütung oder Berücksichtigung in der Preisfestlegung nach Benchmark (ITAR_K Zeile 27, siehe auch entsprechende Zusatztabellen). </v>
      </c>
      <c r="D26" s="261"/>
      <c r="E26" s="58" t="s">
        <v>2</v>
      </c>
      <c r="F26" s="197"/>
      <c r="G26" s="190">
        <f t="shared" si="0"/>
        <v>0</v>
      </c>
      <c r="H26" s="416" t="s">
        <v>2</v>
      </c>
      <c r="I26" s="142"/>
      <c r="J26" s="63"/>
      <c r="K26" s="63"/>
      <c r="L26" s="63"/>
      <c r="M26" s="63"/>
      <c r="N26" s="63"/>
      <c r="O26" s="63"/>
      <c r="P26" s="63"/>
      <c r="Q26" s="63"/>
      <c r="R26" s="63"/>
      <c r="S26" s="63"/>
      <c r="T26" s="64"/>
      <c r="U26" s="191"/>
      <c r="V26" s="191"/>
      <c r="W26" s="191"/>
      <c r="X26" s="191"/>
      <c r="Y26" s="191"/>
      <c r="Z26" s="191"/>
      <c r="AA26" s="191"/>
    </row>
    <row r="27" spans="1:27" ht="32.25" customHeight="1" x14ac:dyDescent="0.2">
      <c r="A27" s="72" t="str">
        <f>VLOOKUP($A$1&amp;ADDRESS(ROW(A27),COLUMN(A27),4,1),Uebersetzungen!$A:$F,$D$3+3,0)</f>
        <v xml:space="preserve">./. Kosten für Arzthonorare für zusätzliche Leistungen bei zusatzversicherten Patienten  </v>
      </c>
      <c r="B27" s="56">
        <v>20</v>
      </c>
      <c r="C27" s="196" t="str">
        <f>VLOOKUP($A$1&amp;ADDRESS(ROW(C27),COLUMN(C27),4,1),Uebersetzungen!$A:$F,$D$3+3,0)</f>
        <v>Gemäss Anleitung der GDK vom 1.2.2024</v>
      </c>
      <c r="D27" s="261"/>
      <c r="E27" s="58" t="s">
        <v>2</v>
      </c>
      <c r="F27" s="197"/>
      <c r="G27" s="190">
        <f t="shared" si="0"/>
        <v>0</v>
      </c>
      <c r="H27" s="416" t="s">
        <v>2</v>
      </c>
      <c r="I27" s="142"/>
      <c r="J27" s="63"/>
      <c r="K27" s="63"/>
      <c r="L27" s="63"/>
      <c r="M27" s="63"/>
      <c r="N27" s="63"/>
      <c r="O27" s="63"/>
      <c r="P27" s="63"/>
      <c r="Q27" s="63"/>
      <c r="R27" s="63"/>
      <c r="S27" s="63"/>
      <c r="T27" s="64"/>
      <c r="U27" s="191"/>
      <c r="V27" s="191"/>
      <c r="W27" s="191"/>
      <c r="X27" s="191"/>
      <c r="Y27" s="191"/>
      <c r="Z27" s="191"/>
      <c r="AA27" s="191"/>
    </row>
    <row r="28" spans="1:27" ht="46.5" customHeight="1" x14ac:dyDescent="0.2">
      <c r="A28" s="83" t="str">
        <f>VLOOKUP($A$1&amp;ADDRESS(ROW(A28),COLUMN(A28),4,1),Uebersetzungen!$A:$F,$D$3+3,0)</f>
        <v>./.  Mehrkosten bei Leistungen für zusatzversicherte Patienten</v>
      </c>
      <c r="B28" s="73" t="s">
        <v>3</v>
      </c>
      <c r="C28" s="202" t="str">
        <f>VLOOKUP($A$1&amp;ADDRESS(ROW(C28),COLUMN(C28),4,1),Uebersetzungen!$A:$F,$D$3+3,0)</f>
        <v>Gemäss Empfehlungen der GDK → Normabzug  CHF 67.- je Pflegetag. Betrifft nicht nur die Hotelleriemehrkosten, sondern auch allfällige Mehrkosten in Behandlung und Pflege.</v>
      </c>
      <c r="D28" s="261"/>
      <c r="E28" s="58" t="s">
        <v>2</v>
      </c>
      <c r="F28" s="203">
        <f>IFERROR(-1*67*(F42+F43),"")</f>
        <v>0</v>
      </c>
      <c r="G28" s="190">
        <f t="shared" si="0"/>
        <v>0</v>
      </c>
      <c r="H28" s="416" t="s">
        <v>2</v>
      </c>
      <c r="I28" s="141">
        <f>IFERROR(-1*67*(I42+I43),"")</f>
        <v>0</v>
      </c>
      <c r="J28" s="204">
        <f t="shared" ref="J28:T28" si="2">IFERROR(-1*67*(J42+J43),"")</f>
        <v>0</v>
      </c>
      <c r="K28" s="204">
        <f t="shared" si="2"/>
        <v>0</v>
      </c>
      <c r="L28" s="204">
        <f t="shared" si="2"/>
        <v>0</v>
      </c>
      <c r="M28" s="204">
        <f t="shared" si="2"/>
        <v>0</v>
      </c>
      <c r="N28" s="204">
        <f t="shared" si="2"/>
        <v>0</v>
      </c>
      <c r="O28" s="204">
        <f t="shared" si="2"/>
        <v>0</v>
      </c>
      <c r="P28" s="204">
        <f t="shared" si="2"/>
        <v>0</v>
      </c>
      <c r="Q28" s="204">
        <f t="shared" si="2"/>
        <v>0</v>
      </c>
      <c r="R28" s="204">
        <f t="shared" si="2"/>
        <v>0</v>
      </c>
      <c r="S28" s="204">
        <f t="shared" si="2"/>
        <v>0</v>
      </c>
      <c r="T28" s="205">
        <f t="shared" si="2"/>
        <v>0</v>
      </c>
      <c r="U28" s="191"/>
      <c r="V28" s="191"/>
      <c r="W28" s="191"/>
      <c r="X28" s="191"/>
      <c r="Y28" s="191"/>
      <c r="Z28" s="191"/>
      <c r="AA28" s="191"/>
    </row>
    <row r="29" spans="1:27" ht="32.25" customHeight="1" x14ac:dyDescent="0.2">
      <c r="A29" s="55" t="str">
        <f>VLOOKUP($A$1&amp;ADDRESS(ROW(A29),COLUMN(A29),4,1),Uebersetzungen!$A:$F,$D$3+3,0)</f>
        <v>./. Zinsaufwand effektiv (46)</v>
      </c>
      <c r="B29" s="67" t="s">
        <v>225</v>
      </c>
      <c r="C29" s="206" t="str">
        <f>VLOOKUP($A$1&amp;ADDRESS(ROW(C29),COLUMN(C29),4,1),Uebersetzungen!$A:$F,$D$3+3,0)</f>
        <v xml:space="preserve">Effektiver Zinsaufwand zu 100% abzuziehen (Zeile 30 ITAR_K Gesamtansicht) </v>
      </c>
      <c r="D29" s="261"/>
      <c r="E29" s="58" t="s">
        <v>2</v>
      </c>
      <c r="F29" s="197"/>
      <c r="G29" s="190">
        <f t="shared" si="0"/>
        <v>0</v>
      </c>
      <c r="H29" s="416" t="s">
        <v>2</v>
      </c>
      <c r="I29" s="142"/>
      <c r="J29" s="63"/>
      <c r="K29" s="63"/>
      <c r="L29" s="63"/>
      <c r="M29" s="63"/>
      <c r="N29" s="63"/>
      <c r="O29" s="63"/>
      <c r="P29" s="63"/>
      <c r="Q29" s="63"/>
      <c r="R29" s="63"/>
      <c r="S29" s="63"/>
      <c r="T29" s="64"/>
      <c r="U29" s="191"/>
      <c r="V29" s="191"/>
      <c r="W29" s="191"/>
      <c r="X29" s="191"/>
      <c r="Y29" s="191"/>
      <c r="Z29" s="191"/>
      <c r="AA29" s="191"/>
    </row>
    <row r="30" spans="1:27" ht="46.5" customHeight="1" x14ac:dyDescent="0.2">
      <c r="A30" s="66" t="str">
        <f>VLOOKUP($A$1&amp;ADDRESS(ROW(A30),COLUMN(A30),4,1),Uebersetzungen!$A:$F,$D$3+3,0)</f>
        <v xml:space="preserve">Total Kosten gemäss BEBU bereinigt vor Aufrechnung kalkulatorische Zinsen </v>
      </c>
      <c r="B30" s="73" t="s">
        <v>3</v>
      </c>
      <c r="C30" s="196"/>
      <c r="D30" s="261"/>
      <c r="E30" s="68" t="s">
        <v>1</v>
      </c>
      <c r="F30" s="193">
        <f>SUM(F22:F29)</f>
        <v>0</v>
      </c>
      <c r="G30" s="190">
        <f t="shared" si="0"/>
        <v>0</v>
      </c>
      <c r="H30" s="61" t="s">
        <v>1</v>
      </c>
      <c r="I30" s="194">
        <f>SUM(I22:I29)</f>
        <v>0</v>
      </c>
      <c r="J30" s="71">
        <f t="shared" ref="J30:T30" si="3">SUM(J22:J29)</f>
        <v>0</v>
      </c>
      <c r="K30" s="71">
        <f t="shared" si="3"/>
        <v>0</v>
      </c>
      <c r="L30" s="71">
        <f t="shared" si="3"/>
        <v>0</v>
      </c>
      <c r="M30" s="71">
        <f t="shared" si="3"/>
        <v>0</v>
      </c>
      <c r="N30" s="71">
        <f t="shared" si="3"/>
        <v>0</v>
      </c>
      <c r="O30" s="71">
        <f t="shared" si="3"/>
        <v>0</v>
      </c>
      <c r="P30" s="71">
        <f t="shared" si="3"/>
        <v>0</v>
      </c>
      <c r="Q30" s="71">
        <f t="shared" si="3"/>
        <v>0</v>
      </c>
      <c r="R30" s="71">
        <f t="shared" si="3"/>
        <v>0</v>
      </c>
      <c r="S30" s="71">
        <f t="shared" si="3"/>
        <v>0</v>
      </c>
      <c r="T30" s="69">
        <f t="shared" si="3"/>
        <v>0</v>
      </c>
      <c r="U30" s="195"/>
      <c r="V30" s="195"/>
      <c r="W30" s="195"/>
      <c r="X30" s="195"/>
      <c r="Y30" s="195"/>
      <c r="Z30" s="195"/>
      <c r="AA30" s="195"/>
    </row>
    <row r="31" spans="1:27" ht="32.25" customHeight="1" thickBot="1" x14ac:dyDescent="0.25">
      <c r="A31" s="367" t="str">
        <f>VLOOKUP($A$1&amp;ADDRESS(ROW(A31),COLUMN(A31),4,1),Uebersetzungen!$A:$F,$D$3+3,0)</f>
        <v xml:space="preserve"> + Verzinsung Umlaufvermögen (kalkulatorisch)</v>
      </c>
      <c r="B31" s="87">
        <v>31</v>
      </c>
      <c r="C31" s="207"/>
      <c r="D31" s="283"/>
      <c r="E31" s="89" t="s">
        <v>1</v>
      </c>
      <c r="F31" s="197"/>
      <c r="G31" s="190">
        <f t="shared" si="0"/>
        <v>0</v>
      </c>
      <c r="H31" s="417" t="s">
        <v>1</v>
      </c>
      <c r="I31" s="142"/>
      <c r="J31" s="63"/>
      <c r="K31" s="63"/>
      <c r="L31" s="63"/>
      <c r="M31" s="63"/>
      <c r="N31" s="63"/>
      <c r="O31" s="63"/>
      <c r="P31" s="63"/>
      <c r="Q31" s="63"/>
      <c r="R31" s="63"/>
      <c r="S31" s="63"/>
      <c r="T31" s="64"/>
      <c r="U31" s="208"/>
      <c r="V31" s="208"/>
      <c r="W31" s="208"/>
      <c r="X31" s="208"/>
      <c r="Y31" s="208"/>
      <c r="Z31" s="208"/>
      <c r="AA31" s="208"/>
    </row>
    <row r="32" spans="1:27" ht="32.25" customHeight="1" thickBot="1" x14ac:dyDescent="0.25">
      <c r="A32" s="90" t="str">
        <f>VLOOKUP($A$1&amp;ADDRESS(ROW(A32),COLUMN(A32),4,1),Uebersetzungen!$A:$F,$D$3+3,0)</f>
        <v>Benchmarkrelevante Kosten - stationärer Bereich</v>
      </c>
      <c r="B32" s="91" t="s">
        <v>3</v>
      </c>
      <c r="C32" s="209" t="str">
        <f>VLOOKUP($A$1&amp;ADDRESS(ROW(C32),COLUMN(C32),4,1),Uebersetzungen!$A:$F,$D$3+3,0)</f>
        <v>Falls Abweichung (Zelle G32) &gt; CHF 10’000 oder &lt; CHF -10’000, bitte im Kommentarfeld erklären</v>
      </c>
      <c r="D32" s="284"/>
      <c r="E32" s="93" t="s">
        <v>1</v>
      </c>
      <c r="F32" s="210">
        <f>F30+F31</f>
        <v>0</v>
      </c>
      <c r="G32" s="211">
        <f t="shared" si="0"/>
        <v>0</v>
      </c>
      <c r="H32" s="96" t="s">
        <v>1</v>
      </c>
      <c r="I32" s="212">
        <f>I30+I31</f>
        <v>0</v>
      </c>
      <c r="J32" s="98">
        <f t="shared" ref="J32:T32" si="4">J30+J31</f>
        <v>0</v>
      </c>
      <c r="K32" s="98">
        <f t="shared" si="4"/>
        <v>0</v>
      </c>
      <c r="L32" s="98">
        <f t="shared" si="4"/>
        <v>0</v>
      </c>
      <c r="M32" s="98">
        <f t="shared" si="4"/>
        <v>0</v>
      </c>
      <c r="N32" s="98">
        <f t="shared" si="4"/>
        <v>0</v>
      </c>
      <c r="O32" s="98">
        <f t="shared" si="4"/>
        <v>0</v>
      </c>
      <c r="P32" s="98">
        <f t="shared" si="4"/>
        <v>0</v>
      </c>
      <c r="Q32" s="98">
        <f t="shared" si="4"/>
        <v>0</v>
      </c>
      <c r="R32" s="98">
        <f t="shared" si="4"/>
        <v>0</v>
      </c>
      <c r="S32" s="98">
        <f t="shared" si="4"/>
        <v>0</v>
      </c>
      <c r="T32" s="99">
        <f t="shared" si="4"/>
        <v>0</v>
      </c>
      <c r="U32" s="195"/>
      <c r="V32" s="195"/>
      <c r="W32" s="195"/>
      <c r="X32" s="195"/>
      <c r="Y32" s="195"/>
      <c r="Z32" s="195"/>
      <c r="AA32" s="195"/>
    </row>
    <row r="33" spans="1:27" ht="32.25" customHeight="1" thickBot="1" x14ac:dyDescent="0.25">
      <c r="A33" s="100" t="str">
        <f>VLOOKUP($A$1&amp;ADDRESS(ROW(A33),COLUMN(A33),4,1),Uebersetzungen!$A:$F,$D$3+3,0)</f>
        <v>Anzahl Leistungseinheiten (Day Mix)</v>
      </c>
      <c r="B33" s="101">
        <v>33</v>
      </c>
      <c r="C33" s="213"/>
      <c r="D33" s="285"/>
      <c r="E33" s="103" t="s">
        <v>1</v>
      </c>
      <c r="F33" s="293"/>
      <c r="G33" s="214">
        <f t="shared" si="0"/>
        <v>0</v>
      </c>
      <c r="H33" s="215" t="s">
        <v>1</v>
      </c>
      <c r="I33" s="290"/>
      <c r="J33" s="291"/>
      <c r="K33" s="291"/>
      <c r="L33" s="291"/>
      <c r="M33" s="291"/>
      <c r="N33" s="291"/>
      <c r="O33" s="291"/>
      <c r="P33" s="291"/>
      <c r="Q33" s="291"/>
      <c r="R33" s="291"/>
      <c r="S33" s="291"/>
      <c r="T33" s="292"/>
      <c r="U33" s="216"/>
      <c r="V33" s="216"/>
      <c r="W33" s="216"/>
      <c r="X33" s="216"/>
      <c r="Y33" s="216"/>
      <c r="Z33" s="216"/>
      <c r="AA33" s="216"/>
    </row>
    <row r="34" spans="1:27" ht="32.25" customHeight="1" thickTop="1" thickBot="1" x14ac:dyDescent="0.25">
      <c r="A34" s="106" t="str">
        <f>VLOOKUP($A$1&amp;ADDRESS(ROW(A34),COLUMN(A34),4,1),Uebersetzungen!$A:$F,$D$3+3,0)</f>
        <v xml:space="preserve">Kosten pro Leistungseinheit </v>
      </c>
      <c r="B34" s="217"/>
      <c r="C34" s="218"/>
      <c r="D34" s="286"/>
      <c r="E34" s="109" t="s">
        <v>1</v>
      </c>
      <c r="F34" s="219" t="str">
        <f>IFERROR(F32/F33,"")</f>
        <v/>
      </c>
      <c r="G34" s="220">
        <v>0</v>
      </c>
      <c r="H34" s="112" t="s">
        <v>1</v>
      </c>
      <c r="I34" s="113" t="str">
        <f>IFERROR(I32/I33,"")</f>
        <v/>
      </c>
      <c r="J34" s="114" t="str">
        <f t="shared" ref="J34:T34" si="5">IFERROR(J32/J33,"")</f>
        <v/>
      </c>
      <c r="K34" s="114" t="str">
        <f t="shared" si="5"/>
        <v/>
      </c>
      <c r="L34" s="114" t="str">
        <f t="shared" si="5"/>
        <v/>
      </c>
      <c r="M34" s="114" t="str">
        <f t="shared" si="5"/>
        <v/>
      </c>
      <c r="N34" s="114" t="str">
        <f t="shared" si="5"/>
        <v/>
      </c>
      <c r="O34" s="114" t="str">
        <f t="shared" si="5"/>
        <v/>
      </c>
      <c r="P34" s="114" t="str">
        <f t="shared" si="5"/>
        <v/>
      </c>
      <c r="Q34" s="114" t="str">
        <f t="shared" si="5"/>
        <v/>
      </c>
      <c r="R34" s="114" t="str">
        <f t="shared" si="5"/>
        <v/>
      </c>
      <c r="S34" s="114" t="str">
        <f t="shared" si="5"/>
        <v/>
      </c>
      <c r="T34" s="115" t="str">
        <f t="shared" si="5"/>
        <v/>
      </c>
      <c r="U34" s="195"/>
      <c r="V34" s="195"/>
      <c r="W34" s="195"/>
      <c r="X34" s="195"/>
      <c r="Y34" s="195"/>
      <c r="Z34" s="195"/>
      <c r="AA34" s="195"/>
    </row>
    <row r="35" spans="1:27" ht="33.75" customHeight="1" thickTop="1" x14ac:dyDescent="0.2">
      <c r="A35" s="116"/>
      <c r="B35" s="116"/>
      <c r="C35" s="116"/>
      <c r="D35" s="116"/>
      <c r="E35" s="116"/>
      <c r="F35" s="116"/>
      <c r="G35" s="116"/>
      <c r="H35" s="116"/>
      <c r="I35" s="116"/>
      <c r="J35" s="116"/>
      <c r="K35" s="116"/>
      <c r="L35" s="116"/>
      <c r="M35" s="116"/>
      <c r="N35" s="116"/>
      <c r="O35" s="116"/>
      <c r="P35" s="116"/>
      <c r="Q35" s="116"/>
      <c r="R35" s="116"/>
      <c r="S35" s="116"/>
      <c r="T35" s="116"/>
      <c r="U35" s="118"/>
      <c r="V35" s="118"/>
      <c r="W35" s="118"/>
      <c r="X35" s="118"/>
      <c r="Y35" s="118"/>
      <c r="Z35" s="118"/>
      <c r="AA35" s="118"/>
    </row>
    <row r="36" spans="1:27" ht="32.25" customHeight="1" x14ac:dyDescent="0.2">
      <c r="A36" s="119"/>
      <c r="B36" s="120"/>
      <c r="C36" s="120"/>
      <c r="D36" s="273"/>
      <c r="E36" s="122"/>
      <c r="F36" s="30" t="str">
        <f>VLOOKUP($A$1&amp;ADDRESS(ROW(F36),COLUMN(F36),4,1),Uebersetzungen!$A:$F,$D$3+3,0)</f>
        <v>TOTAL (juristische Einheit)</v>
      </c>
      <c r="G36" s="123" t="str">
        <f>VLOOKUP($A$1&amp;ADDRESS(ROW(G36),COLUMN(G36),4,1),Uebersetzungen!$A:$F,$D$3+3,0)</f>
        <v>Differenz</v>
      </c>
      <c r="H36" s="124"/>
      <c r="I36" s="328" t="str">
        <f>IFERROR(I16,"")</f>
        <v>[Name Standort]</v>
      </c>
      <c r="J36" s="328" t="str">
        <f t="shared" ref="J36:T37" si="6">IFERROR(J16,"")</f>
        <v>[Name Standort]</v>
      </c>
      <c r="K36" s="328" t="str">
        <f t="shared" si="6"/>
        <v>[Name Standort]</v>
      </c>
      <c r="L36" s="328" t="str">
        <f t="shared" si="6"/>
        <v>[Name Standort]</v>
      </c>
      <c r="M36" s="328" t="str">
        <f t="shared" si="6"/>
        <v>[Name Standort]</v>
      </c>
      <c r="N36" s="328" t="str">
        <f t="shared" si="6"/>
        <v>[Name Standort]</v>
      </c>
      <c r="O36" s="328" t="str">
        <f t="shared" si="6"/>
        <v>[Name Standort]</v>
      </c>
      <c r="P36" s="328" t="str">
        <f t="shared" si="6"/>
        <v>[Name Standort]</v>
      </c>
      <c r="Q36" s="328" t="str">
        <f t="shared" si="6"/>
        <v>[Name Standort]</v>
      </c>
      <c r="R36" s="328" t="str">
        <f t="shared" si="6"/>
        <v>[Name Standort]</v>
      </c>
      <c r="S36" s="328" t="str">
        <f t="shared" si="6"/>
        <v>[Name Standort]</v>
      </c>
      <c r="T36" s="328" t="str">
        <f t="shared" si="6"/>
        <v>[Name Standort]</v>
      </c>
      <c r="U36" s="118"/>
      <c r="V36" s="118"/>
      <c r="W36" s="118"/>
      <c r="X36" s="118"/>
      <c r="Y36" s="118"/>
      <c r="Z36" s="118"/>
      <c r="AA36" s="118"/>
    </row>
    <row r="37" spans="1:27" ht="32.25" customHeight="1" thickBot="1" x14ac:dyDescent="0.25">
      <c r="A37" s="125" t="str">
        <f>VLOOKUP($A$1&amp;ADDRESS(ROW(A37),COLUMN(A37),4,1),Uebersetzungen!$A:$F,$D$3+3,0)</f>
        <v xml:space="preserve">Zusätzliche standardisierte Informationen </v>
      </c>
      <c r="B37" s="126"/>
      <c r="C37" s="29" t="str">
        <f>VLOOKUP($A$1&amp;ADDRESS(ROW(C37),COLUMN(C37),4,1),Uebersetzungen!$A:$F,$D$3+3,0)</f>
        <v xml:space="preserve">Hinweise </v>
      </c>
      <c r="D37" s="270" t="str">
        <f>VLOOKUP($A$1&amp;ADDRESS(ROW(D37),COLUMN(D37),4,1),Uebersetzungen!$A:$F,$D$3+3,0)</f>
        <v>Kommentare Kanton</v>
      </c>
      <c r="E37" s="127"/>
      <c r="F37" s="128"/>
      <c r="G37" s="294" t="str">
        <f>VLOOKUP($A$1&amp;ADDRESS(ROW(G37),COLUMN(G37),4,1),Uebersetzungen!$A:$F,$D$3+3,0)</f>
        <v>TOTAL juristische Einheit minus Summe alle Standorte</v>
      </c>
      <c r="H37" s="129"/>
      <c r="I37" s="329" t="str">
        <f>IFERROR(I17,"")</f>
        <v>[BUR-Nr.]</v>
      </c>
      <c r="J37" s="329" t="str">
        <f t="shared" si="6"/>
        <v>[BUR-Nr.]</v>
      </c>
      <c r="K37" s="329" t="str">
        <f t="shared" si="6"/>
        <v>[BUR-Nr.]</v>
      </c>
      <c r="L37" s="329" t="str">
        <f t="shared" si="6"/>
        <v>[BUR-Nr.]</v>
      </c>
      <c r="M37" s="329" t="str">
        <f t="shared" si="6"/>
        <v>[BUR-Nr.]</v>
      </c>
      <c r="N37" s="329" t="str">
        <f t="shared" si="6"/>
        <v>[BUR-Nr.]</v>
      </c>
      <c r="O37" s="329" t="str">
        <f t="shared" si="6"/>
        <v>[BUR-Nr.]</v>
      </c>
      <c r="P37" s="329" t="str">
        <f t="shared" si="6"/>
        <v>[BUR-Nr.]</v>
      </c>
      <c r="Q37" s="329" t="str">
        <f t="shared" si="6"/>
        <v>[BUR-Nr.]</v>
      </c>
      <c r="R37" s="329" t="str">
        <f t="shared" si="6"/>
        <v>[BUR-Nr.]</v>
      </c>
      <c r="S37" s="329" t="str">
        <f t="shared" si="6"/>
        <v>[BUR-Nr.]</v>
      </c>
      <c r="T37" s="329" t="str">
        <f t="shared" si="6"/>
        <v>[BUR-Nr.]</v>
      </c>
      <c r="U37" s="118"/>
      <c r="V37" s="118"/>
      <c r="W37" s="118"/>
      <c r="X37" s="118"/>
      <c r="Y37" s="118"/>
      <c r="Z37" s="118"/>
      <c r="AA37" s="118"/>
    </row>
    <row r="38" spans="1:27" ht="43.5" hidden="1" customHeight="1" thickBot="1" x14ac:dyDescent="0.25">
      <c r="A38" s="130"/>
      <c r="B38" s="131"/>
      <c r="C38" s="126"/>
      <c r="D38" s="280"/>
      <c r="E38" s="133"/>
      <c r="F38" s="221"/>
      <c r="G38" s="295"/>
      <c r="H38" s="135"/>
      <c r="I38" s="136"/>
      <c r="J38" s="136"/>
      <c r="K38" s="136"/>
      <c r="L38" s="136"/>
      <c r="M38" s="136"/>
      <c r="N38" s="136"/>
      <c r="O38" s="136"/>
      <c r="P38" s="136"/>
      <c r="Q38" s="136"/>
      <c r="R38" s="136"/>
      <c r="S38" s="136"/>
      <c r="T38" s="136"/>
      <c r="U38" s="118"/>
      <c r="V38" s="118"/>
      <c r="W38" s="118"/>
      <c r="X38" s="118"/>
      <c r="Y38" s="118"/>
      <c r="Z38" s="118"/>
      <c r="AA38" s="118"/>
    </row>
    <row r="39" spans="1:27" ht="21.75" customHeight="1" thickBot="1" x14ac:dyDescent="0.25">
      <c r="A39" s="222" t="str">
        <f>VLOOKUP($A$1&amp;ADDRESS(ROW(A39),COLUMN(A39),4,1),Uebersetzungen!$A:$F,$D$3+3,0)</f>
        <v>Anzahl Pflegetage total</v>
      </c>
      <c r="B39" s="298"/>
      <c r="C39" s="299" t="str">
        <f>VLOOKUP($A$1&amp;ADDRESS(ROW(C39),COLUMN(C39),4,1),Uebersetzungen!$A:$F,$D$3+3,0)</f>
        <v>nach TARPSY</v>
      </c>
      <c r="D39" s="282"/>
      <c r="E39" s="58" t="s">
        <v>1</v>
      </c>
      <c r="F39" s="315"/>
      <c r="G39" s="138">
        <f>F39-SUM(I39:T39)</f>
        <v>0</v>
      </c>
      <c r="H39" s="58" t="s">
        <v>1</v>
      </c>
      <c r="I39" s="223"/>
      <c r="J39" s="223"/>
      <c r="K39" s="223"/>
      <c r="L39" s="223"/>
      <c r="M39" s="223"/>
      <c r="N39" s="223"/>
      <c r="O39" s="223"/>
      <c r="P39" s="223"/>
      <c r="Q39" s="223"/>
      <c r="R39" s="223"/>
      <c r="S39" s="223"/>
      <c r="T39" s="223"/>
      <c r="U39" s="118"/>
      <c r="V39" s="118"/>
      <c r="W39" s="118"/>
      <c r="X39" s="118"/>
      <c r="Y39" s="118"/>
      <c r="Z39" s="118"/>
      <c r="AA39" s="118"/>
    </row>
    <row r="40" spans="1:27" ht="21.75" customHeight="1" thickBot="1" x14ac:dyDescent="0.25">
      <c r="A40" s="225"/>
      <c r="B40" s="226"/>
      <c r="C40" s="227" t="str">
        <f>VLOOKUP($A$1&amp;ADDRESS(ROW(C40),COLUMN(C40),4,1),Uebersetzungen!$A:$F,$D$3+3,0)</f>
        <v>Pflegetage der unbewerteten Fälle nach TARPSY</v>
      </c>
      <c r="D40" s="282"/>
      <c r="E40" s="58" t="s">
        <v>1</v>
      </c>
      <c r="F40" s="315"/>
      <c r="G40" s="141">
        <f t="shared" ref="G40:G48" si="7">F40-SUM(I40:T40)</f>
        <v>0</v>
      </c>
      <c r="H40" s="58" t="s">
        <v>1</v>
      </c>
      <c r="I40" s="63"/>
      <c r="J40" s="63"/>
      <c r="K40" s="63"/>
      <c r="L40" s="63"/>
      <c r="M40" s="63"/>
      <c r="N40" s="63"/>
      <c r="O40" s="63"/>
      <c r="P40" s="63"/>
      <c r="Q40" s="63"/>
      <c r="R40" s="63"/>
      <c r="S40" s="63"/>
      <c r="T40" s="63"/>
      <c r="U40" s="118"/>
      <c r="V40" s="118"/>
      <c r="W40" s="118"/>
      <c r="X40" s="118"/>
      <c r="Y40" s="118"/>
      <c r="Z40" s="118"/>
      <c r="AA40" s="118"/>
    </row>
    <row r="41" spans="1:27" ht="21.75" customHeight="1" thickBot="1" x14ac:dyDescent="0.25">
      <c r="A41" s="228"/>
      <c r="B41" s="226"/>
      <c r="C41" s="300" t="str">
        <f>VLOOKUP($A$1&amp;ADDRESS(ROW(C41),COLUMN(C41),4,1),Uebersetzungen!$A:$F,$D$3+3,0)</f>
        <v>Pflegetage der bewerteten Fälle nach TARPSY</v>
      </c>
      <c r="D41" s="282"/>
      <c r="E41" s="58" t="s">
        <v>1</v>
      </c>
      <c r="F41" s="138">
        <f>F39-F40</f>
        <v>0</v>
      </c>
      <c r="G41" s="141">
        <f t="shared" si="7"/>
        <v>0</v>
      </c>
      <c r="H41" s="58" t="s">
        <v>1</v>
      </c>
      <c r="I41" s="138">
        <f t="shared" ref="I41:T41" si="8">I39-I40</f>
        <v>0</v>
      </c>
      <c r="J41" s="138">
        <f t="shared" si="8"/>
        <v>0</v>
      </c>
      <c r="K41" s="138">
        <f t="shared" si="8"/>
        <v>0</v>
      </c>
      <c r="L41" s="138">
        <f t="shared" si="8"/>
        <v>0</v>
      </c>
      <c r="M41" s="138">
        <f t="shared" si="8"/>
        <v>0</v>
      </c>
      <c r="N41" s="138">
        <f t="shared" si="8"/>
        <v>0</v>
      </c>
      <c r="O41" s="138">
        <f t="shared" si="8"/>
        <v>0</v>
      </c>
      <c r="P41" s="138">
        <f t="shared" si="8"/>
        <v>0</v>
      </c>
      <c r="Q41" s="138">
        <f t="shared" si="8"/>
        <v>0</v>
      </c>
      <c r="R41" s="138">
        <f t="shared" si="8"/>
        <v>0</v>
      </c>
      <c r="S41" s="138">
        <f t="shared" si="8"/>
        <v>0</v>
      </c>
      <c r="T41" s="138">
        <f t="shared" si="8"/>
        <v>0</v>
      </c>
      <c r="U41" s="118"/>
      <c r="V41" s="118"/>
      <c r="W41" s="118"/>
      <c r="X41" s="118"/>
      <c r="Y41" s="118"/>
      <c r="Z41" s="118"/>
      <c r="AA41" s="118"/>
    </row>
    <row r="42" spans="1:27" ht="21.75" customHeight="1" thickBot="1" x14ac:dyDescent="0.25">
      <c r="A42" s="227" t="str">
        <f>VLOOKUP($A$1&amp;ADDRESS(ROW(A42),COLUMN(A42),4,1),Uebersetzungen!$A:$F,$D$3+3,0)</f>
        <v xml:space="preserve">     davon Pflegetage der bewerteten Fälle Halbprivatpatienten</v>
      </c>
      <c r="B42" s="231"/>
      <c r="C42" s="229"/>
      <c r="D42" s="282"/>
      <c r="E42" s="58" t="s">
        <v>1</v>
      </c>
      <c r="F42" s="315"/>
      <c r="G42" s="141">
        <f t="shared" si="7"/>
        <v>0</v>
      </c>
      <c r="H42" s="58" t="s">
        <v>1</v>
      </c>
      <c r="I42" s="63"/>
      <c r="J42" s="63"/>
      <c r="K42" s="63"/>
      <c r="L42" s="63"/>
      <c r="M42" s="63"/>
      <c r="N42" s="63"/>
      <c r="O42" s="63"/>
      <c r="P42" s="63"/>
      <c r="Q42" s="63"/>
      <c r="R42" s="63"/>
      <c r="S42" s="63"/>
      <c r="T42" s="63"/>
      <c r="U42" s="118"/>
      <c r="V42" s="118"/>
      <c r="W42" s="118"/>
      <c r="X42" s="118"/>
      <c r="Y42" s="118"/>
      <c r="Z42" s="118"/>
      <c r="AA42" s="118"/>
    </row>
    <row r="43" spans="1:27" ht="21.75" customHeight="1" thickBot="1" x14ac:dyDescent="0.25">
      <c r="A43" s="227" t="str">
        <f>VLOOKUP($A$1&amp;ADDRESS(ROW(A43),COLUMN(A43),4,1),Uebersetzungen!$A:$F,$D$3+3,0)</f>
        <v xml:space="preserve">     davon Pflegetage der bewerteten Fälle Privatpatienten</v>
      </c>
      <c r="B43" s="231"/>
      <c r="C43" s="230"/>
      <c r="D43" s="282"/>
      <c r="E43" s="58" t="s">
        <v>1</v>
      </c>
      <c r="F43" s="315"/>
      <c r="G43" s="141">
        <f t="shared" si="7"/>
        <v>0</v>
      </c>
      <c r="H43" s="58" t="s">
        <v>1</v>
      </c>
      <c r="I43" s="63"/>
      <c r="J43" s="63"/>
      <c r="K43" s="63"/>
      <c r="L43" s="63"/>
      <c r="M43" s="63"/>
      <c r="N43" s="63"/>
      <c r="O43" s="63"/>
      <c r="P43" s="63"/>
      <c r="Q43" s="63"/>
      <c r="R43" s="63"/>
      <c r="S43" s="63"/>
      <c r="T43" s="63"/>
      <c r="U43" s="118"/>
      <c r="V43" s="118"/>
      <c r="W43" s="118"/>
      <c r="X43" s="118"/>
      <c r="Y43" s="118"/>
      <c r="Z43" s="118"/>
      <c r="AA43" s="118"/>
    </row>
    <row r="44" spans="1:27" ht="21.75" customHeight="1" thickBot="1" x14ac:dyDescent="0.25">
      <c r="A44" s="232" t="str">
        <f>VLOOKUP($A$1&amp;ADDRESS(ROW(A44),COLUMN(A44),4,1),Uebersetzungen!$A:$F,$D$3+3,0)</f>
        <v>Anzahl stationäre Fälle total</v>
      </c>
      <c r="B44" s="301"/>
      <c r="C44" s="299" t="str">
        <f>VLOOKUP($A$1&amp;ADDRESS(ROW(C44),COLUMN(C44),4,1),Uebersetzungen!$A:$F,$D$3+3,0)</f>
        <v>nach TARPSY</v>
      </c>
      <c r="D44" s="282"/>
      <c r="E44" s="58" t="s">
        <v>1</v>
      </c>
      <c r="F44" s="316"/>
      <c r="G44" s="141">
        <f t="shared" si="7"/>
        <v>0</v>
      </c>
      <c r="H44" s="58" t="s">
        <v>1</v>
      </c>
      <c r="I44" s="81"/>
      <c r="J44" s="81"/>
      <c r="K44" s="81"/>
      <c r="L44" s="81"/>
      <c r="M44" s="81"/>
      <c r="N44" s="81"/>
      <c r="O44" s="81"/>
      <c r="P44" s="81"/>
      <c r="Q44" s="81"/>
      <c r="R44" s="81"/>
      <c r="S44" s="81"/>
      <c r="T44" s="81"/>
      <c r="U44" s="118"/>
      <c r="V44" s="118"/>
      <c r="W44" s="118"/>
      <c r="X44" s="118"/>
      <c r="Y44" s="118"/>
      <c r="Z44" s="118"/>
      <c r="AA44" s="118"/>
    </row>
    <row r="45" spans="1:27" ht="21.75" customHeight="1" thickBot="1" x14ac:dyDescent="0.25">
      <c r="A45" s="233"/>
      <c r="B45" s="302"/>
      <c r="C45" s="304" t="str">
        <f>VLOOKUP($A$1&amp;ADDRESS(ROW(C45),COLUMN(C45),4,1),Uebersetzungen!$A:$F,$D$3+3,0)</f>
        <v>unbewertete Fälle nach TARPSY</v>
      </c>
      <c r="D45" s="282"/>
      <c r="E45" s="58" t="s">
        <v>1</v>
      </c>
      <c r="F45" s="316"/>
      <c r="G45" s="138">
        <f t="shared" si="7"/>
        <v>0</v>
      </c>
      <c r="H45" s="58" t="s">
        <v>1</v>
      </c>
      <c r="I45" s="81"/>
      <c r="J45" s="81"/>
      <c r="K45" s="81"/>
      <c r="L45" s="81"/>
      <c r="M45" s="81"/>
      <c r="N45" s="81"/>
      <c r="O45" s="81"/>
      <c r="P45" s="81"/>
      <c r="Q45" s="81"/>
      <c r="R45" s="81"/>
      <c r="S45" s="81"/>
      <c r="T45" s="81"/>
      <c r="U45" s="118"/>
      <c r="V45" s="118"/>
      <c r="W45" s="118"/>
      <c r="X45" s="118"/>
      <c r="Y45" s="118"/>
      <c r="Z45" s="118"/>
      <c r="AA45" s="118"/>
    </row>
    <row r="46" spans="1:27" ht="21.75" customHeight="1" x14ac:dyDescent="0.2">
      <c r="A46" s="233"/>
      <c r="B46" s="234"/>
      <c r="C46" s="303" t="str">
        <f>VLOOKUP($A$1&amp;ADDRESS(ROW(C46),COLUMN(C46),4,1),Uebersetzungen!$A:$F,$D$3+3,0)</f>
        <v>bewertete Fälle nach TARPSY</v>
      </c>
      <c r="D46" s="281"/>
      <c r="E46" s="58" t="s">
        <v>1</v>
      </c>
      <c r="F46" s="236">
        <f>F44-F45</f>
        <v>0</v>
      </c>
      <c r="G46" s="138">
        <f t="shared" si="7"/>
        <v>0</v>
      </c>
      <c r="H46" s="58" t="s">
        <v>1</v>
      </c>
      <c r="I46" s="236">
        <f t="shared" ref="I46:T46" si="9">I44-I45</f>
        <v>0</v>
      </c>
      <c r="J46" s="236">
        <f t="shared" si="9"/>
        <v>0</v>
      </c>
      <c r="K46" s="236">
        <f t="shared" si="9"/>
        <v>0</v>
      </c>
      <c r="L46" s="236">
        <f t="shared" si="9"/>
        <v>0</v>
      </c>
      <c r="M46" s="236">
        <f t="shared" si="9"/>
        <v>0</v>
      </c>
      <c r="N46" s="236">
        <f t="shared" si="9"/>
        <v>0</v>
      </c>
      <c r="O46" s="236">
        <f t="shared" si="9"/>
        <v>0</v>
      </c>
      <c r="P46" s="236">
        <f t="shared" si="9"/>
        <v>0</v>
      </c>
      <c r="Q46" s="236">
        <f t="shared" si="9"/>
        <v>0</v>
      </c>
      <c r="R46" s="236">
        <f t="shared" si="9"/>
        <v>0</v>
      </c>
      <c r="S46" s="236">
        <f t="shared" si="9"/>
        <v>0</v>
      </c>
      <c r="T46" s="236">
        <f t="shared" si="9"/>
        <v>0</v>
      </c>
      <c r="U46" s="118"/>
      <c r="V46" s="118"/>
      <c r="W46" s="118"/>
      <c r="X46" s="118"/>
      <c r="Y46" s="118"/>
      <c r="Z46" s="118"/>
      <c r="AA46" s="118"/>
    </row>
    <row r="47" spans="1:27" ht="21.75" customHeight="1" x14ac:dyDescent="0.2">
      <c r="A47" s="237" t="str">
        <f>VLOOKUP($A$1&amp;ADDRESS(ROW(A47),COLUMN(A47),4,1),Uebersetzungen!$A:$F,$D$3+3,0)</f>
        <v xml:space="preserve">     davon bewertete stationäre Fälle Halbprivatpatienten</v>
      </c>
      <c r="B47" s="234"/>
      <c r="C47" s="235"/>
      <c r="D47" s="281"/>
      <c r="E47" s="58" t="s">
        <v>1</v>
      </c>
      <c r="F47" s="316"/>
      <c r="G47" s="138">
        <f t="shared" si="7"/>
        <v>0</v>
      </c>
      <c r="H47" s="58" t="s">
        <v>1</v>
      </c>
      <c r="I47" s="81"/>
      <c r="J47" s="81"/>
      <c r="K47" s="81"/>
      <c r="L47" s="81"/>
      <c r="M47" s="81"/>
      <c r="N47" s="81"/>
      <c r="O47" s="81"/>
      <c r="P47" s="81"/>
      <c r="Q47" s="81"/>
      <c r="R47" s="81"/>
      <c r="S47" s="81"/>
      <c r="T47" s="81"/>
      <c r="U47" s="118"/>
      <c r="V47" s="118"/>
      <c r="W47" s="118"/>
      <c r="X47" s="118"/>
      <c r="Y47" s="118"/>
      <c r="Z47" s="118"/>
      <c r="AA47" s="118"/>
    </row>
    <row r="48" spans="1:27" ht="21.75" customHeight="1" x14ac:dyDescent="0.2">
      <c r="A48" s="237" t="str">
        <f>VLOOKUP($A$1&amp;ADDRESS(ROW(A48),COLUMN(A48),4,1),Uebersetzungen!$A:$F,$D$3+3,0)</f>
        <v xml:space="preserve">     davon bewertete stationäre Fälle Privatpatienten</v>
      </c>
      <c r="B48" s="234"/>
      <c r="C48" s="235"/>
      <c r="D48" s="281"/>
      <c r="E48" s="58" t="s">
        <v>1</v>
      </c>
      <c r="F48" s="316"/>
      <c r="G48" s="138">
        <f t="shared" si="7"/>
        <v>0</v>
      </c>
      <c r="H48" s="58" t="s">
        <v>1</v>
      </c>
      <c r="I48" s="81"/>
      <c r="J48" s="81"/>
      <c r="K48" s="81"/>
      <c r="L48" s="81"/>
      <c r="M48" s="81"/>
      <c r="N48" s="81"/>
      <c r="O48" s="81"/>
      <c r="P48" s="81"/>
      <c r="Q48" s="81"/>
      <c r="R48" s="81"/>
      <c r="S48" s="81"/>
      <c r="T48" s="81"/>
      <c r="U48" s="118"/>
      <c r="V48" s="118"/>
      <c r="W48" s="118"/>
      <c r="X48" s="118"/>
      <c r="Y48" s="118"/>
      <c r="Z48" s="118"/>
      <c r="AA48" s="118"/>
    </row>
    <row r="49" spans="1:27" ht="21.75" customHeight="1" x14ac:dyDescent="0.2">
      <c r="A49" s="406" t="str">
        <f>VLOOKUP($A$1&amp;ADDRESS(ROW(A49),COLUMN(A49),4,1),Uebersetzungen!$A:$F,$D$3+3,0)</f>
        <v>Day Mix Index (DMI; Summe der Kostengewichte geteilt durch die Anzahl Pflegetage der bewerteten Fälle)</v>
      </c>
      <c r="B49" s="238"/>
      <c r="C49" s="239" t="str">
        <f>VLOOKUP($A$1&amp;ADDRESS(ROW(C49),COLUMN(C49),4,1),Uebersetzungen!$A:$F,$D$3+3,0)</f>
        <v>nach TARPSY</v>
      </c>
      <c r="D49" s="282"/>
      <c r="E49" s="58" t="s">
        <v>1</v>
      </c>
      <c r="F49" s="240" t="str">
        <f>IFERROR(F33/F41,"")</f>
        <v/>
      </c>
      <c r="G49" s="141"/>
      <c r="H49" s="58" t="s">
        <v>1</v>
      </c>
      <c r="I49" s="240" t="str">
        <f t="shared" ref="I49:T49" si="10">IFERROR(I33/I41,"")</f>
        <v/>
      </c>
      <c r="J49" s="240" t="str">
        <f t="shared" si="10"/>
        <v/>
      </c>
      <c r="K49" s="240" t="str">
        <f t="shared" si="10"/>
        <v/>
      </c>
      <c r="L49" s="240" t="str">
        <f t="shared" si="10"/>
        <v/>
      </c>
      <c r="M49" s="240" t="str">
        <f t="shared" si="10"/>
        <v/>
      </c>
      <c r="N49" s="240" t="str">
        <f t="shared" si="10"/>
        <v/>
      </c>
      <c r="O49" s="240" t="str">
        <f t="shared" si="10"/>
        <v/>
      </c>
      <c r="P49" s="240" t="str">
        <f t="shared" si="10"/>
        <v/>
      </c>
      <c r="Q49" s="240" t="str">
        <f t="shared" si="10"/>
        <v/>
      </c>
      <c r="R49" s="240" t="str">
        <f t="shared" si="10"/>
        <v/>
      </c>
      <c r="S49" s="240" t="str">
        <f t="shared" si="10"/>
        <v/>
      </c>
      <c r="T49" s="240" t="str">
        <f t="shared" si="10"/>
        <v/>
      </c>
      <c r="U49" s="118"/>
      <c r="V49" s="118"/>
      <c r="W49" s="118"/>
      <c r="X49" s="118"/>
      <c r="Y49" s="118"/>
      <c r="Z49" s="118"/>
      <c r="AA49" s="118"/>
    </row>
    <row r="50" spans="1:27" ht="21.75" customHeight="1" x14ac:dyDescent="0.2">
      <c r="A50" s="263" t="str">
        <f>VLOOKUP($A$1&amp;ADDRESS(ROW(A50),COLUMN(A50),4,1),Uebersetzungen!$A:$F,$D$3+3,0)</f>
        <v xml:space="preserve">Anlagenutzungskosten ANK nach VKL </v>
      </c>
      <c r="B50" s="264"/>
      <c r="C50" s="265"/>
      <c r="D50" s="281"/>
      <c r="E50" s="58" t="s">
        <v>1</v>
      </c>
      <c r="F50" s="224">
        <f>F21</f>
        <v>0</v>
      </c>
      <c r="G50" s="138">
        <f t="shared" ref="G50" si="11">F50-SUM(I50:T50)</f>
        <v>0</v>
      </c>
      <c r="H50" s="58" t="s">
        <v>1</v>
      </c>
      <c r="I50" s="138">
        <f t="shared" ref="I50:T50" si="12">I21</f>
        <v>0</v>
      </c>
      <c r="J50" s="138">
        <f t="shared" si="12"/>
        <v>0</v>
      </c>
      <c r="K50" s="138">
        <f t="shared" si="12"/>
        <v>0</v>
      </c>
      <c r="L50" s="138">
        <f t="shared" si="12"/>
        <v>0</v>
      </c>
      <c r="M50" s="138">
        <f t="shared" si="12"/>
        <v>0</v>
      </c>
      <c r="N50" s="138">
        <f t="shared" si="12"/>
        <v>0</v>
      </c>
      <c r="O50" s="138">
        <f t="shared" si="12"/>
        <v>0</v>
      </c>
      <c r="P50" s="138">
        <f t="shared" si="12"/>
        <v>0</v>
      </c>
      <c r="Q50" s="138">
        <f t="shared" si="12"/>
        <v>0</v>
      </c>
      <c r="R50" s="138">
        <f t="shared" si="12"/>
        <v>0</v>
      </c>
      <c r="S50" s="138">
        <f t="shared" si="12"/>
        <v>0</v>
      </c>
      <c r="T50" s="138">
        <f t="shared" si="12"/>
        <v>0</v>
      </c>
      <c r="U50" s="201"/>
      <c r="V50" s="201"/>
      <c r="W50" s="201"/>
      <c r="X50" s="201"/>
      <c r="Y50" s="201"/>
      <c r="Z50" s="201"/>
      <c r="AA50" s="201"/>
    </row>
    <row r="51" spans="1:27" ht="21.75" customHeight="1" x14ac:dyDescent="0.2">
      <c r="A51" s="266" t="str">
        <f>VLOOKUP($A$1&amp;ADDRESS(ROW(A51),COLUMN(A51),4,1),Uebersetzungen!$A:$F,$D$3+3,0)</f>
        <v xml:space="preserve">ANK in % der benchmarkrelevanten Kosten gemäss Zeile 32 dieser Tabelle </v>
      </c>
      <c r="B51" s="234"/>
      <c r="C51" s="267"/>
      <c r="D51" s="281"/>
      <c r="E51" s="58" t="s">
        <v>1</v>
      </c>
      <c r="F51" s="306" t="str">
        <f>IFERROR(F50/F32,"")</f>
        <v/>
      </c>
      <c r="G51" s="236"/>
      <c r="H51" s="58" t="s">
        <v>1</v>
      </c>
      <c r="I51" s="307" t="str">
        <f t="shared" ref="I51:T51" si="13">IFERROR(I50/I32,"")</f>
        <v/>
      </c>
      <c r="J51" s="307" t="str">
        <f t="shared" si="13"/>
        <v/>
      </c>
      <c r="K51" s="307" t="str">
        <f t="shared" si="13"/>
        <v/>
      </c>
      <c r="L51" s="307" t="str">
        <f t="shared" si="13"/>
        <v/>
      </c>
      <c r="M51" s="307" t="str">
        <f t="shared" si="13"/>
        <v/>
      </c>
      <c r="N51" s="307" t="str">
        <f t="shared" si="13"/>
        <v/>
      </c>
      <c r="O51" s="307" t="str">
        <f t="shared" si="13"/>
        <v/>
      </c>
      <c r="P51" s="307" t="str">
        <f t="shared" si="13"/>
        <v/>
      </c>
      <c r="Q51" s="307" t="str">
        <f t="shared" si="13"/>
        <v/>
      </c>
      <c r="R51" s="307" t="str">
        <f t="shared" si="13"/>
        <v/>
      </c>
      <c r="S51" s="307" t="str">
        <f t="shared" si="13"/>
        <v/>
      </c>
      <c r="T51" s="307" t="str">
        <f t="shared" si="13"/>
        <v/>
      </c>
      <c r="U51" s="241"/>
      <c r="V51" s="241"/>
      <c r="W51" s="241"/>
      <c r="X51" s="241"/>
      <c r="Y51" s="241"/>
      <c r="Z51" s="241"/>
      <c r="AA51" s="241"/>
    </row>
    <row r="52" spans="1:27" ht="21" customHeight="1" x14ac:dyDescent="0.2">
      <c r="A52" s="118"/>
      <c r="B52" s="118"/>
      <c r="C52" s="118"/>
      <c r="D52" s="118"/>
      <c r="E52" s="118"/>
      <c r="F52" s="118"/>
      <c r="G52" s="118"/>
      <c r="H52" s="118"/>
      <c r="I52" s="118"/>
      <c r="J52" s="118"/>
      <c r="K52" s="118"/>
      <c r="L52" s="157"/>
      <c r="M52" s="157"/>
      <c r="N52" s="157"/>
      <c r="O52" s="157"/>
      <c r="P52" s="157"/>
      <c r="Q52" s="157"/>
      <c r="R52" s="157"/>
      <c r="S52" s="157"/>
      <c r="T52" s="157"/>
      <c r="U52" s="157"/>
      <c r="V52" s="157"/>
      <c r="W52" s="157"/>
      <c r="X52" s="157"/>
      <c r="Y52" s="157"/>
      <c r="Z52" s="157"/>
      <c r="AA52" s="157"/>
    </row>
    <row r="53" spans="1:27" ht="33" customHeight="1" x14ac:dyDescent="0.2">
      <c r="A53" s="158" t="str">
        <f>VLOOKUP($A$1&amp;ADDRESS(ROW(A53),COLUMN(A53),4,1),Uebersetzungen!$A:$F,$D$3+3,0)</f>
        <v xml:space="preserve">Zusätzliche Informationen </v>
      </c>
      <c r="B53" s="159"/>
      <c r="C53" s="150"/>
      <c r="D53" s="242"/>
      <c r="E53" s="156"/>
      <c r="F53" s="156"/>
      <c r="G53" s="156"/>
      <c r="H53" s="156"/>
      <c r="I53" s="243"/>
      <c r="L53" s="184"/>
      <c r="M53" s="184"/>
      <c r="N53" s="184"/>
      <c r="O53" s="184"/>
      <c r="P53" s="184"/>
      <c r="Q53" s="184"/>
      <c r="R53" s="184"/>
      <c r="S53" s="184"/>
      <c r="T53" s="184"/>
      <c r="U53" s="184"/>
      <c r="V53" s="184"/>
      <c r="W53" s="184"/>
      <c r="X53" s="184"/>
      <c r="Y53" s="184"/>
      <c r="Z53" s="184"/>
      <c r="AA53" s="184"/>
    </row>
    <row r="54" spans="1:27" s="162" customFormat="1" ht="170.25" customHeight="1" x14ac:dyDescent="0.2">
      <c r="A54" s="449"/>
      <c r="B54" s="450"/>
      <c r="C54" s="450"/>
      <c r="D54" s="451"/>
      <c r="E54" s="164"/>
      <c r="F54" s="164"/>
      <c r="G54" s="164"/>
      <c r="H54" s="164"/>
      <c r="I54" s="164"/>
      <c r="J54" s="244"/>
      <c r="K54" s="244"/>
      <c r="L54" s="195"/>
      <c r="M54" s="195"/>
      <c r="N54" s="195"/>
      <c r="O54" s="195"/>
      <c r="P54" s="195"/>
      <c r="Q54" s="195"/>
      <c r="R54" s="195"/>
      <c r="S54" s="195"/>
      <c r="T54" s="195"/>
      <c r="U54" s="188"/>
      <c r="V54" s="188"/>
      <c r="W54" s="188"/>
      <c r="X54" s="188"/>
      <c r="Y54" s="188"/>
      <c r="Z54" s="188"/>
      <c r="AA54" s="188"/>
    </row>
    <row r="55" spans="1:27" ht="12.75" customHeight="1" x14ac:dyDescent="0.2">
      <c r="L55" s="191"/>
      <c r="M55" s="191"/>
      <c r="N55" s="191"/>
      <c r="O55" s="191"/>
      <c r="P55" s="191"/>
      <c r="Q55" s="191"/>
      <c r="R55" s="191"/>
      <c r="S55" s="191"/>
      <c r="T55" s="191"/>
      <c r="U55" s="191"/>
      <c r="V55" s="191"/>
      <c r="W55" s="191"/>
      <c r="X55" s="191"/>
      <c r="Y55" s="191"/>
      <c r="Z55" s="191"/>
      <c r="AA55" s="191"/>
    </row>
    <row r="56" spans="1:27" ht="14.25" x14ac:dyDescent="0.2">
      <c r="L56" s="191"/>
      <c r="M56" s="191"/>
      <c r="N56" s="191"/>
      <c r="O56" s="191"/>
      <c r="P56" s="191"/>
      <c r="Q56" s="191"/>
      <c r="R56" s="191"/>
      <c r="S56" s="191"/>
      <c r="T56" s="191"/>
      <c r="U56" s="191"/>
      <c r="V56" s="191"/>
      <c r="W56" s="191"/>
      <c r="X56" s="191"/>
      <c r="Y56" s="191"/>
      <c r="Z56" s="191"/>
      <c r="AA56" s="191"/>
    </row>
    <row r="57" spans="1:27" ht="15" x14ac:dyDescent="0.2">
      <c r="L57" s="195"/>
      <c r="M57" s="195"/>
      <c r="N57" s="195"/>
      <c r="O57" s="195"/>
      <c r="P57" s="195"/>
      <c r="Q57" s="195"/>
      <c r="R57" s="195"/>
      <c r="S57" s="195"/>
      <c r="T57" s="195"/>
      <c r="U57" s="195"/>
      <c r="V57" s="195"/>
      <c r="W57" s="195"/>
      <c r="X57" s="195"/>
      <c r="Y57" s="195"/>
      <c r="Z57" s="195"/>
      <c r="AA57" s="195"/>
    </row>
    <row r="62" spans="1:27" x14ac:dyDescent="0.2">
      <c r="A62" s="245"/>
    </row>
  </sheetData>
  <sheetProtection algorithmName="SHA-512" hashValue="oCC4pAZnq1NO2a9PWRj4UuBiIgKpqYktebgEY6i/RFNZPY7WXEXYNt2CeneMRup/tzAZQzgthyk8ZPSl3fjv8g==" saltValue="At9CiVT2UkxlH1/tOyQTmg==" spinCount="100000" sheet="1" selectLockedCells="1"/>
  <mergeCells count="13">
    <mergeCell ref="E5:M10"/>
    <mergeCell ref="B12:C12"/>
    <mergeCell ref="A54:D54"/>
    <mergeCell ref="B4:C4"/>
    <mergeCell ref="B5:C5"/>
    <mergeCell ref="B6:C6"/>
    <mergeCell ref="B7:C7"/>
    <mergeCell ref="B8:C8"/>
    <mergeCell ref="B9:C9"/>
    <mergeCell ref="B10:C10"/>
    <mergeCell ref="B11:C11"/>
    <mergeCell ref="B13:C13"/>
    <mergeCell ref="B14:C14"/>
  </mergeCells>
  <conditionalFormatting sqref="E11">
    <cfRule type="expression" dxfId="22" priority="6">
      <formula>IF(AND(ISBLANK(E11),SUM(E$19:E$33)&gt;0),TRUE,FALSE)</formula>
    </cfRule>
  </conditionalFormatting>
  <conditionalFormatting sqref="E12:E14">
    <cfRule type="expression" dxfId="21" priority="3">
      <formula>IF(AND(ISBLANK(E12),SUM(E$19:E$34)&gt;0),TRUE,FALSE)</formula>
    </cfRule>
  </conditionalFormatting>
  <conditionalFormatting sqref="F19:F21">
    <cfRule type="expression" dxfId="20" priority="12">
      <formula>IF(AND(ISBLANK(F19),SUM(F$19:F$33)&gt;0),TRUE,FALSE)</formula>
    </cfRule>
  </conditionalFormatting>
  <conditionalFormatting sqref="F23:F27 F29 F33 F39:F49">
    <cfRule type="expression" dxfId="19" priority="16">
      <formula>IF(AND(ISBLANK(F23),SUM(F$19:F$33)&gt;0),TRUE,FALSE)</formula>
    </cfRule>
  </conditionalFormatting>
  <conditionalFormatting sqref="F31">
    <cfRule type="expression" dxfId="18" priority="2">
      <formula>IF(AND(ISBLANK(F31),SUM(F$19:F$33)&gt;0),TRUE,FALSE)</formula>
    </cfRule>
  </conditionalFormatting>
  <conditionalFormatting sqref="G32">
    <cfRule type="cellIs" dxfId="17" priority="5" operator="lessThan">
      <formula>-10000</formula>
    </cfRule>
    <cfRule type="cellIs" dxfId="16" priority="14" operator="greaterThan">
      <formula>10000</formula>
    </cfRule>
  </conditionalFormatting>
  <conditionalFormatting sqref="I19:T21 I29:T29 I33:T33 I39:T49">
    <cfRule type="expression" dxfId="15" priority="15">
      <formula>IF(AND(ISBLANK(I19),SUM(I$19:I$34)&gt;0),TRUE,FALSE)</formula>
    </cfRule>
  </conditionalFormatting>
  <conditionalFormatting sqref="I23:T27">
    <cfRule type="expression" dxfId="14" priority="8">
      <formula>IF(AND(ISBLANK(I23),SUM(I$19:I$34)&gt;0),TRUE,FALSE)</formula>
    </cfRule>
  </conditionalFormatting>
  <conditionalFormatting sqref="I31:T31">
    <cfRule type="expression" dxfId="13" priority="1">
      <formula>IF(AND(ISBLANK(I31),SUM(I$19:I$34)&gt;0),TRUE,FALSE)</formula>
    </cfRule>
  </conditionalFormatting>
  <dataValidations count="10">
    <dataValidation operator="greaterThan" allowBlank="1" showInputMessage="1" sqref="I46:T46 F46"/>
    <dataValidation type="whole" operator="greaterThan" allowBlank="1" showInputMessage="1" showErrorMessage="1" errorTitle="Fehler" error="Dieser Wert soll grösser als 0 sein." sqref="I44:T44 I39:T39 F39 F44">
      <formula1>0</formula1>
    </dataValidation>
    <dataValidation type="whole" operator="greaterThanOrEqual" allowBlank="1" showInputMessage="1" showErrorMessage="1" sqref="I47:T48 I42:T43 F42:F43 F47:F48 F40 I40:T40">
      <formula1>0</formula1>
    </dataValidation>
    <dataValidation type="list" allowBlank="1" showInputMessage="1" showErrorMessage="1" sqref="B3">
      <formula1>"Deutsch,Français"</formula1>
    </dataValidation>
    <dataValidation type="textLength" operator="equal" allowBlank="1" showInputMessage="1" showErrorMessage="1" errorTitle="Fehler / erreur" error="Bitte eine vierstellige Jahreszahl (JJJJ) eingeben / Veuillez utiliser le format [aaaa]." sqref="B8:C8">
      <formula1>4</formula1>
    </dataValidation>
    <dataValidation type="custom" allowBlank="1" showInputMessage="1" showErrorMessage="1" errorTitle="Fehler / erreur" error="BUR-Nr. soll 8 Zeichen lang sein / le n° REE doit contenir 8 caractères." sqref="B7:C7">
      <formula1>AND(LEN(B7)=8,ISNUMBER(B7))</formula1>
    </dataValidation>
    <dataValidation type="textLength" operator="equal" allowBlank="1" showInputMessage="1" showErrorMessage="1" errorTitle="Fehler / erreur" error="UID-Nr. bitte im folgenden Format eingeben: CHE-xxx.xxx.xxx /_x000a_Veuillez utiliser le format: CHE-xxx.xxx.xxx" sqref="B5:C5">
      <formula1>15</formula1>
    </dataValidation>
    <dataValidation type="whole" operator="greaterThanOrEqual" allowBlank="1" showInputMessage="1" showErrorMessage="1" errorTitle="Fehler" error="Dieser Wert soll grösser als 0 sein." sqref="F45 I45:T45">
      <formula1>0</formula1>
    </dataValidation>
    <dataValidation allowBlank="1" sqref="F49 I49:T49"/>
    <dataValidation allowBlank="1" showInputMessage="1" showErrorMessage="1" errorTitle="Fehler / erreur" error="Bitte aus der Liste auswählen / Veuillez sélectionner une entrée de la liste." sqref="I18:T18 F18"/>
  </dataValidations>
  <pageMargins left="0.25" right="0.25" top="0.75" bottom="0.75" header="0.3" footer="0.3"/>
  <pageSetup paperSize="8" scale="3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Fehler / erreur" error="Bitte aus der Liste auswählen / Veuillez sélectionner une entrée de la liste.">
          <x14:formula1>
            <xm:f>Dropdown!$C$11:$C$14</xm:f>
          </x14:formula1>
          <xm:sqref>B10:C10</xm:sqref>
        </x14:dataValidation>
        <x14:dataValidation type="list" allowBlank="1" showInputMessage="1" showErrorMessage="1" errorTitle="Fehler / erreur" error="Bitte aus der Liste auswählen / Veuillez sélectionner une entrée de la liste.">
          <x14:formula1>
            <xm:f>Dropdown!$B$11:$B$14</xm:f>
          </x14:formula1>
          <xm:sqref>B9:C9</xm:sqref>
        </x14:dataValidation>
        <x14:dataValidation type="list" allowBlank="1" showInputMessage="1" showErrorMessage="1" errorTitle="Fehler / erreur" error="Bitte aus der Liste auswählen / Veuillez sélectionner une entrée de la liste.">
          <x14:formula1>
            <xm:f>Dropdown!$A$11:$A$13</xm:f>
          </x14:formula1>
          <xm:sqref>B6:C6</xm:sqref>
        </x14:dataValidation>
        <x14:dataValidation type="list" allowBlank="1" showInputMessage="1" showErrorMessage="1" errorTitle="Fehler / erreur" error="Bitte aus der Liste auswählen / Veuillez sélectionner une entrée de la liste.">
          <x14:formula1>
            <xm:f>Dropdown!$E$11:$E$13</xm:f>
          </x14:formula1>
          <xm:sqref>B12:C12</xm:sqref>
        </x14:dataValidation>
        <x14:dataValidation type="list" allowBlank="1" showInputMessage="1" showErrorMessage="1" errorTitle="Fehler / erreur" error="Bitte aus der Liste auswählen / Veuillez sélectionner une entrée de la liste.">
          <x14:formula1>
            <xm:f>Dropdown!$D$11:$D$14</xm:f>
          </x14:formula1>
          <xm:sqref>B11:C11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53"/>
  <sheetViews>
    <sheetView showGridLines="0" zoomScale="55" zoomScaleNormal="55" workbookViewId="0">
      <selection activeCell="B3" sqref="B3"/>
    </sheetView>
  </sheetViews>
  <sheetFormatPr baseColWidth="10" defaultRowHeight="15" x14ac:dyDescent="0.25"/>
  <cols>
    <col min="1" max="1" width="92.42578125" customWidth="1"/>
    <col min="2" max="2" width="15.7109375" customWidth="1"/>
    <col min="3" max="3" width="80.140625" customWidth="1"/>
    <col min="4" max="4" width="52.42578125" customWidth="1"/>
    <col min="5" max="5" width="6.7109375" customWidth="1"/>
    <col min="6" max="6" width="45.140625" customWidth="1"/>
    <col min="7" max="7" width="35.140625" customWidth="1"/>
    <col min="8" max="8" width="6.7109375" customWidth="1"/>
    <col min="9" max="13" width="28.5703125" customWidth="1"/>
  </cols>
  <sheetData>
    <row r="1" spans="1:13" ht="75" customHeight="1" x14ac:dyDescent="0.25">
      <c r="A1" s="1" t="s">
        <v>179</v>
      </c>
      <c r="B1" s="2"/>
      <c r="C1" s="448" t="str">
        <f>'04a_Korr_Akut'!C1</f>
        <v>Version 01.02.2024</v>
      </c>
      <c r="D1" s="3"/>
      <c r="E1" s="3"/>
      <c r="F1" s="3"/>
      <c r="G1" s="3"/>
      <c r="H1" s="3"/>
    </row>
    <row r="2" spans="1:13" ht="33" customHeight="1" thickBot="1" x14ac:dyDescent="0.3">
      <c r="A2" s="5" t="str">
        <f>VLOOKUP($A$1&amp;ADDRESS(ROW(A2),COLUMN(A2),4,1),Uebersetzungen!$A:$F,$D$3+3,0)</f>
        <v>04c_Rehabilitation: Herleitung der benchmarkrelevanten Kosten pro Leistungseinheit</v>
      </c>
      <c r="B2" s="287"/>
      <c r="C2" s="166"/>
      <c r="D2" s="166"/>
      <c r="E2" s="166"/>
      <c r="F2" s="166"/>
      <c r="G2" s="166"/>
      <c r="H2" s="166"/>
    </row>
    <row r="3" spans="1:13" ht="33" customHeight="1" thickBot="1" x14ac:dyDescent="0.35">
      <c r="A3" s="158" t="s">
        <v>162</v>
      </c>
      <c r="B3" s="288" t="s">
        <v>163</v>
      </c>
      <c r="C3" s="379"/>
      <c r="D3" s="380">
        <f>IF(B3="Deutsch",1,IF(B3="Français",2,IF(B3="Italiano",3,1)))</f>
        <v>1</v>
      </c>
      <c r="E3" s="9"/>
      <c r="F3" s="9"/>
      <c r="G3" s="9"/>
      <c r="H3" s="9"/>
    </row>
    <row r="4" spans="1:13" ht="20.100000000000001" customHeight="1" x14ac:dyDescent="0.3">
      <c r="A4" s="10" t="str">
        <f>VLOOKUP($A$1&amp;ADDRESS(ROW(A4),COLUMN(A4),4,1),Uebersetzungen!$A:$F,$D$3+3,0)</f>
        <v>Name Leistungserbringer (juristische Einheit)</v>
      </c>
      <c r="B4" s="471"/>
      <c r="C4" s="472"/>
      <c r="D4" s="9"/>
      <c r="E4" s="9" t="str">
        <f>VLOOKUP($A$1&amp;ADDRESS(ROW(E4),COLUMN(E4),4,1),Uebersetzungen!$A:$F,$D$3+3,0)</f>
        <v>Hilfstabelle für den standortbezogenen Ausweis der Kosten pro Leistungseinheit in den ST Reha-Bereichen</v>
      </c>
      <c r="F4" s="9"/>
      <c r="G4" s="9"/>
      <c r="H4" s="9"/>
      <c r="I4" s="9"/>
      <c r="J4" s="9"/>
      <c r="K4" s="9"/>
      <c r="L4" s="9"/>
      <c r="M4" s="9"/>
    </row>
    <row r="5" spans="1:13" ht="20.100000000000001" customHeight="1" x14ac:dyDescent="0.3">
      <c r="A5" s="10" t="str">
        <f>VLOOKUP($A$1&amp;ADDRESS(ROW(A5),COLUMN(A5),4,1),Uebersetzungen!$A:$F,$D$3+3,0)</f>
        <v>UID (CHE-xxx.xxx.xxx)</v>
      </c>
      <c r="B5" s="473"/>
      <c r="C5" s="473"/>
      <c r="D5" s="9"/>
      <c r="E5" s="468" t="str">
        <f>VLOOKUP($A$1&amp;ADDRESS(ROW(E5),COLUMN(E5),4,1),Uebersetzungen!$A:$F,$D$3+3,0)</f>
        <v>1 STANDORT mit Leistungsauftrag in der stationären Rehabilitation (Definition s. GDK-Empfehlungen zur Spitalplanung vom 25. Mai 2018, S. 4):
Erbringt der Leistungserbringer (juristische Einheit) alle stationären Rehabilitationsleistungen an einem einzigen Standort, so füllt der Kanton nur die dunkelrote Spalte "TOTAL Rehabilitation (ST-Reha-relevant)" aus. Die hellroten Spalten bleiben leer.
2 ODER MEHR STANDORTE:
Bei mehreren stationären Standorten mit unterschiedlichen ST Reha Tarifen hat der Kanton die Möglichkeit, deren Kosten in getrennten Spalten auszuweisen. Dabei kann er auf allfällige eigene Erhebungen standortbezogener Informationen zurückgreifen und gestützt darauf die hellroten Spalten für die einzelnen Standorte selber ausfüllen. Liegen die erforderlichen Informationen auf Ebene Standort nicht vor, so kann der Kanton die (separat verfügbare) Datei "Korrektur" dem Leistungserbringer weiterleiten. Dieser verteilt die Werte aus ITAR_K auf die einzelnen Standorte. Der Kanton füllt anschliessend die dunkelrote Spalte "TOTAL Rehabilitation (ST-Reha-relevant)" aus (sofern nicht vom Leistungserbringer bereits erfolgt) und verteilt allfällige Differenzbeträge über die betroffenen Standorte. Für Letzteres (insb. Zeile 23) kann er mit dem Leistungserbringer Rücksprache nehmen.</v>
      </c>
      <c r="F5" s="468" t="e">
        <f>VLOOKUP($A$1&amp;ADDRESS(ROW(F5),COLUMN(F5),4,1),Uebersetzungen!$A:$F,$D$3+3,0)</f>
        <v>#N/A</v>
      </c>
      <c r="G5" s="468" t="e">
        <f>VLOOKUP($A$1&amp;ADDRESS(ROW(G5),COLUMN(G5),4,1),Uebersetzungen!$A:$F,$D$3+3,0)</f>
        <v>#N/A</v>
      </c>
      <c r="H5" s="468" t="e">
        <f>VLOOKUP($A$1&amp;ADDRESS(ROW(H5),COLUMN(H5),4,1),Uebersetzungen!$A:$F,$D$3+3,0)</f>
        <v>#N/A</v>
      </c>
      <c r="I5" s="468" t="e">
        <f>VLOOKUP($A$1&amp;ADDRESS(ROW(I5),COLUMN(I5),4,1),Uebersetzungen!$A:$F,$D$3+3,0)</f>
        <v>#N/A</v>
      </c>
      <c r="J5" s="468" t="e">
        <f>VLOOKUP($A$1&amp;ADDRESS(ROW(J5),COLUMN(J5),4,1),Uebersetzungen!$A:$F,$D$3+3,0)</f>
        <v>#N/A</v>
      </c>
      <c r="K5" s="468" t="e">
        <f>VLOOKUP($A$1&amp;ADDRESS(ROW(K5),COLUMN(K5),4,1),Uebersetzungen!$A:$F,$D$3+3,0)</f>
        <v>#N/A</v>
      </c>
      <c r="L5" s="469" t="e">
        <f>VLOOKUP($A$1&amp;ADDRESS(ROW(L5),COLUMN(L5),4,1),Uebersetzungen!$A:$F,$D$3+3,0)</f>
        <v>#N/A</v>
      </c>
      <c r="M5" s="469" t="e">
        <f>VLOOKUP($A$1&amp;ADDRESS(ROW(M5),COLUMN(M5),4,1),Uebersetzungen!$A:$F,$D$3+3,0)</f>
        <v>#N/A</v>
      </c>
    </row>
    <row r="6" spans="1:13" ht="20.100000000000001" customHeight="1" x14ac:dyDescent="0.3">
      <c r="A6" s="10" t="str">
        <f>VLOOKUP($A$1&amp;ADDRESS(ROW(A6),COLUMN(A6),4,1),Uebersetzungen!$A:$F,$D$3+3,0)</f>
        <v>Mehrere Standorte: ja/nein?</v>
      </c>
      <c r="B6" s="454" t="str">
        <f>VLOOKUP($A$1&amp;ADDRESS(ROW(B6),COLUMN(B6),4,1),Uebersetzungen!$A:$F,$D$3+3,0)</f>
        <v>[bitte wählen]</v>
      </c>
      <c r="C6" s="455"/>
      <c r="D6" s="9"/>
      <c r="E6" s="468" t="e">
        <f>VLOOKUP($A$1&amp;ADDRESS(ROW(E6),COLUMN(E6),4,1),Uebersetzungen!$A:$F,$D$3+3,0)</f>
        <v>#N/A</v>
      </c>
      <c r="F6" s="468" t="e">
        <f>VLOOKUP($A$1&amp;ADDRESS(ROW(F6),COLUMN(F6),4,1),Uebersetzungen!$A:$F,$D$3+3,0)</f>
        <v>#N/A</v>
      </c>
      <c r="G6" s="468" t="e">
        <f>VLOOKUP($A$1&amp;ADDRESS(ROW(G6),COLUMN(G6),4,1),Uebersetzungen!$A:$F,$D$3+3,0)</f>
        <v>#N/A</v>
      </c>
      <c r="H6" s="468" t="e">
        <f>VLOOKUP($A$1&amp;ADDRESS(ROW(H6),COLUMN(H6),4,1),Uebersetzungen!$A:$F,$D$3+3,0)</f>
        <v>#N/A</v>
      </c>
      <c r="I6" s="468" t="e">
        <f>VLOOKUP($A$1&amp;ADDRESS(ROW(I6),COLUMN(I6),4,1),Uebersetzungen!$A:$F,$D$3+3,0)</f>
        <v>#N/A</v>
      </c>
      <c r="J6" s="468" t="e">
        <f>VLOOKUP($A$1&amp;ADDRESS(ROW(J6),COLUMN(J6),4,1),Uebersetzungen!$A:$F,$D$3+3,0)</f>
        <v>#N/A</v>
      </c>
      <c r="K6" s="468" t="e">
        <f>VLOOKUP($A$1&amp;ADDRESS(ROW(K6),COLUMN(K6),4,1),Uebersetzungen!$A:$F,$D$3+3,0)</f>
        <v>#N/A</v>
      </c>
      <c r="L6" s="469" t="e">
        <f>VLOOKUP($A$1&amp;ADDRESS(ROW(L6),COLUMN(L6),4,1),Uebersetzungen!$A:$F,$D$3+3,0)</f>
        <v>#N/A</v>
      </c>
      <c r="M6" s="469" t="e">
        <f>VLOOKUP($A$1&amp;ADDRESS(ROW(M6),COLUMN(M6),4,1),Uebersetzungen!$A:$F,$D$3+3,0)</f>
        <v>#N/A</v>
      </c>
    </row>
    <row r="7" spans="1:13" ht="20.100000000000001" customHeight="1" x14ac:dyDescent="0.3">
      <c r="A7" s="10" t="str">
        <f>VLOOKUP($A$1&amp;ADDRESS(ROW(A7),COLUMN(A7),4,1),Uebersetzungen!$A:$F,$D$3+3,0)</f>
        <v>BUR-Nummer (wenn 1 Standort)</v>
      </c>
      <c r="B7" s="470"/>
      <c r="C7" s="470"/>
      <c r="D7" s="9"/>
      <c r="E7" s="468" t="e">
        <f>VLOOKUP($A$1&amp;ADDRESS(ROW(E7),COLUMN(E7),4,1),Uebersetzungen!$A:$F,$D$3+3,0)</f>
        <v>#N/A</v>
      </c>
      <c r="F7" s="468" t="e">
        <f>VLOOKUP($A$1&amp;ADDRESS(ROW(F7),COLUMN(F7),4,1),Uebersetzungen!$A:$F,$D$3+3,0)</f>
        <v>#N/A</v>
      </c>
      <c r="G7" s="468" t="e">
        <f>VLOOKUP($A$1&amp;ADDRESS(ROW(G7),COLUMN(G7),4,1),Uebersetzungen!$A:$F,$D$3+3,0)</f>
        <v>#N/A</v>
      </c>
      <c r="H7" s="468" t="e">
        <f>VLOOKUP($A$1&amp;ADDRESS(ROW(H7),COLUMN(H7),4,1),Uebersetzungen!$A:$F,$D$3+3,0)</f>
        <v>#N/A</v>
      </c>
      <c r="I7" s="468" t="e">
        <f>VLOOKUP($A$1&amp;ADDRESS(ROW(I7),COLUMN(I7),4,1),Uebersetzungen!$A:$F,$D$3+3,0)</f>
        <v>#N/A</v>
      </c>
      <c r="J7" s="468" t="e">
        <f>VLOOKUP($A$1&amp;ADDRESS(ROW(J7),COLUMN(J7),4,1),Uebersetzungen!$A:$F,$D$3+3,0)</f>
        <v>#N/A</v>
      </c>
      <c r="K7" s="468" t="e">
        <f>VLOOKUP($A$1&amp;ADDRESS(ROW(K7),COLUMN(K7),4,1),Uebersetzungen!$A:$F,$D$3+3,0)</f>
        <v>#N/A</v>
      </c>
      <c r="L7" s="469" t="e">
        <f>VLOOKUP($A$1&amp;ADDRESS(ROW(L7),COLUMN(L7),4,1),Uebersetzungen!$A:$F,$D$3+3,0)</f>
        <v>#N/A</v>
      </c>
      <c r="M7" s="469" t="e">
        <f>VLOOKUP($A$1&amp;ADDRESS(ROW(M7),COLUMN(M7),4,1),Uebersetzungen!$A:$F,$D$3+3,0)</f>
        <v>#N/A</v>
      </c>
    </row>
    <row r="8" spans="1:13" ht="20.100000000000001" customHeight="1" x14ac:dyDescent="0.3">
      <c r="A8" s="10" t="str">
        <f>VLOOKUP($A$1&amp;ADDRESS(ROW(A8),COLUMN(A8),4,1),Uebersetzungen!$A:$F,$D$3+3,0)</f>
        <v>Datenjahr</v>
      </c>
      <c r="B8" s="470"/>
      <c r="C8" s="470"/>
      <c r="D8" s="9"/>
      <c r="E8" s="468" t="e">
        <f>VLOOKUP($A$1&amp;ADDRESS(ROW(E8),COLUMN(E8),4,1),Uebersetzungen!$A:$F,$D$3+3,0)</f>
        <v>#N/A</v>
      </c>
      <c r="F8" s="468" t="e">
        <f>VLOOKUP($A$1&amp;ADDRESS(ROW(F8),COLUMN(F8),4,1),Uebersetzungen!$A:$F,$D$3+3,0)</f>
        <v>#N/A</v>
      </c>
      <c r="G8" s="468" t="e">
        <f>VLOOKUP($A$1&amp;ADDRESS(ROW(G8),COLUMN(G8),4,1),Uebersetzungen!$A:$F,$D$3+3,0)</f>
        <v>#N/A</v>
      </c>
      <c r="H8" s="468" t="e">
        <f>VLOOKUP($A$1&amp;ADDRESS(ROW(H8),COLUMN(H8),4,1),Uebersetzungen!$A:$F,$D$3+3,0)</f>
        <v>#N/A</v>
      </c>
      <c r="I8" s="468" t="e">
        <f>VLOOKUP($A$1&amp;ADDRESS(ROW(I8),COLUMN(I8),4,1),Uebersetzungen!$A:$F,$D$3+3,0)</f>
        <v>#N/A</v>
      </c>
      <c r="J8" s="468" t="e">
        <f>VLOOKUP($A$1&amp;ADDRESS(ROW(J8),COLUMN(J8),4,1),Uebersetzungen!$A:$F,$D$3+3,0)</f>
        <v>#N/A</v>
      </c>
      <c r="K8" s="468" t="e">
        <f>VLOOKUP($A$1&amp;ADDRESS(ROW(K8),COLUMN(K8),4,1),Uebersetzungen!$A:$F,$D$3+3,0)</f>
        <v>#N/A</v>
      </c>
      <c r="L8" s="469" t="e">
        <f>VLOOKUP($A$1&amp;ADDRESS(ROW(L8),COLUMN(L8),4,1),Uebersetzungen!$A:$F,$D$3+3,0)</f>
        <v>#N/A</v>
      </c>
      <c r="M8" s="469" t="e">
        <f>VLOOKUP($A$1&amp;ADDRESS(ROW(M8),COLUMN(M8),4,1),Uebersetzungen!$A:$F,$D$3+3,0)</f>
        <v>#N/A</v>
      </c>
    </row>
    <row r="9" spans="1:13" ht="20.100000000000001" customHeight="1" x14ac:dyDescent="0.3">
      <c r="A9" s="10" t="str">
        <f>VLOOKUP($A$1&amp;ADDRESS(ROW(A9),COLUMN(A9),4,1),Uebersetzungen!$A:$F,$D$3+3,0)</f>
        <v>Version ITAR_K</v>
      </c>
      <c r="B9" s="470" t="str">
        <f>VLOOKUP($A$1&amp;ADDRESS(ROW(B9),COLUMN(B9),4,1),Uebersetzungen!$A:$F,$D$3+3,0)</f>
        <v>[bitte wählen]</v>
      </c>
      <c r="C9" s="470"/>
      <c r="D9" s="9"/>
      <c r="E9" s="468" t="e">
        <f>VLOOKUP($A$1&amp;ADDRESS(ROW(E9),COLUMN(E9),4,1),Uebersetzungen!$A:$F,$D$3+3,0)</f>
        <v>#N/A</v>
      </c>
      <c r="F9" s="468" t="e">
        <f>VLOOKUP($A$1&amp;ADDRESS(ROW(F9),COLUMN(F9),4,1),Uebersetzungen!$A:$F,$D$3+3,0)</f>
        <v>#N/A</v>
      </c>
      <c r="G9" s="468" t="e">
        <f>VLOOKUP($A$1&amp;ADDRESS(ROW(G9),COLUMN(G9),4,1),Uebersetzungen!$A:$F,$D$3+3,0)</f>
        <v>#N/A</v>
      </c>
      <c r="H9" s="468" t="e">
        <f>VLOOKUP($A$1&amp;ADDRESS(ROW(H9),COLUMN(H9),4,1),Uebersetzungen!$A:$F,$D$3+3,0)</f>
        <v>#N/A</v>
      </c>
      <c r="I9" s="468" t="e">
        <f>VLOOKUP($A$1&amp;ADDRESS(ROW(I9),COLUMN(I9),4,1),Uebersetzungen!$A:$F,$D$3+3,0)</f>
        <v>#N/A</v>
      </c>
      <c r="J9" s="468" t="e">
        <f>VLOOKUP($A$1&amp;ADDRESS(ROW(J9),COLUMN(J9),4,1),Uebersetzungen!$A:$F,$D$3+3,0)</f>
        <v>#N/A</v>
      </c>
      <c r="K9" s="468" t="e">
        <f>VLOOKUP($A$1&amp;ADDRESS(ROW(K9),COLUMN(K9),4,1),Uebersetzungen!$A:$F,$D$3+3,0)</f>
        <v>#N/A</v>
      </c>
      <c r="L9" s="469" t="e">
        <f>VLOOKUP($A$1&amp;ADDRESS(ROW(L9),COLUMN(L9),4,1),Uebersetzungen!$A:$F,$D$3+3,0)</f>
        <v>#N/A</v>
      </c>
      <c r="M9" s="469" t="e">
        <f>VLOOKUP($A$1&amp;ADDRESS(ROW(M9),COLUMN(M9),4,1),Uebersetzungen!$A:$F,$D$3+3,0)</f>
        <v>#N/A</v>
      </c>
    </row>
    <row r="10" spans="1:13" ht="20.100000000000001" customHeight="1" x14ac:dyDescent="0.3">
      <c r="A10" s="10" t="str">
        <f>VLOOKUP($A$1&amp;ADDRESS(ROW(A10),COLUMN(A10),4,1),Uebersetzungen!$A:$F,$D$3+3,0)</f>
        <v>Version SwissDRG</v>
      </c>
      <c r="B10" s="470" t="str">
        <f>VLOOKUP($A$1&amp;ADDRESS(ROW(B10),COLUMN(B10),4,1),Uebersetzungen!$A:$F,$D$3+3,0)</f>
        <v>[bitte wählen]</v>
      </c>
      <c r="C10" s="470"/>
      <c r="D10" s="9"/>
      <c r="E10" s="440"/>
      <c r="F10" s="15" t="str">
        <f>VLOOKUP($A$1&amp;ADDRESS(ROW(F10),COLUMN(F10),4,1),Uebersetzungen!$A:$F,$D$3+3,0)</f>
        <v>Ausfüllen durch Kanton (Werte ITAR_K)</v>
      </c>
      <c r="G10" s="9"/>
      <c r="H10" s="9"/>
      <c r="I10" s="9"/>
      <c r="J10" s="9"/>
      <c r="K10" s="9"/>
      <c r="L10" s="9"/>
      <c r="M10" s="9"/>
    </row>
    <row r="11" spans="1:13" ht="20.100000000000001" customHeight="1" x14ac:dyDescent="0.3">
      <c r="A11" s="10" t="str">
        <f>VLOOKUP($A$1&amp;ADDRESS(ROW(A11),COLUMN(A11),4,1),Uebersetzungen!$A:$F,$D$3+3,0)</f>
        <v>Version TARPSY Grouper</v>
      </c>
      <c r="B11" s="479" t="str">
        <f>VLOOKUP($A$1&amp;ADDRESS(ROW(B11),COLUMN(B11),4,1),Uebersetzungen!$A:$F,$D$3+3,0)</f>
        <v>[bitte wählen]</v>
      </c>
      <c r="C11" s="467"/>
      <c r="D11" s="9"/>
      <c r="E11" s="268"/>
      <c r="F11" s="15" t="str">
        <f>VLOOKUP($A$1&amp;ADDRESS(ROW(F11),COLUMN(F11),4,1),Uebersetzungen!$A:$F,$D$3+3,0)</f>
        <v>Ausfüllen durch Kanton (Werte ITAR_K)</v>
      </c>
      <c r="G11" s="9"/>
      <c r="H11" s="9"/>
      <c r="I11" s="9"/>
      <c r="J11" s="9"/>
      <c r="K11" s="9"/>
      <c r="L11" s="9"/>
      <c r="M11" s="9"/>
    </row>
    <row r="12" spans="1:13" ht="20.100000000000001" customHeight="1" x14ac:dyDescent="0.3">
      <c r="A12" s="10" t="str">
        <f>VLOOKUP($A$1&amp;ADDRESS(ROW(A12),COLUMN(A12),4,1),Uebersetzungen!$A:$F,$D$3+3,0)</f>
        <v>Version ST Reha Grouper</v>
      </c>
      <c r="B12" s="470" t="str">
        <f>VLOOKUP($A$1&amp;ADDRESS(ROW(B12),COLUMN(B12),4,1),Uebersetzungen!$A:$F,$D$3+3,0)</f>
        <v>[bitte wählen]</v>
      </c>
      <c r="C12" s="470"/>
      <c r="D12" s="9"/>
      <c r="E12" s="262"/>
      <c r="F12" s="15" t="str">
        <f>VLOOKUP($A$1&amp;ADDRESS(ROW(F12),COLUMN(F12),4,1),Uebersetzungen!$A:$F,$D$3+3,0)</f>
        <v>Ausfüllen durch Kanton, Absprache mit Leistungserbringer nach Bedarf</v>
      </c>
      <c r="G12" s="9"/>
      <c r="H12" s="9"/>
      <c r="I12" s="9"/>
      <c r="J12" s="9"/>
      <c r="K12" s="9"/>
      <c r="L12" s="9"/>
      <c r="M12" s="9"/>
    </row>
    <row r="13" spans="1:13" ht="20.100000000000001" customHeight="1" x14ac:dyDescent="0.3">
      <c r="A13" s="368" t="str">
        <f>VLOOKUP($A$1&amp;ADDRESS(ROW(A13),COLUMN(A13),4,1),Uebersetzungen!$A:$F,$D$3+3,0)</f>
        <v>Prüfung durch Kanton am [TT.MM.JJJJ]</v>
      </c>
      <c r="B13" s="474"/>
      <c r="C13" s="474"/>
      <c r="D13" s="9"/>
      <c r="E13" s="269"/>
      <c r="F13" s="15" t="str">
        <f>VLOOKUP($A$1&amp;ADDRESS(ROW(F13),COLUMN(F13),4,1),Uebersetzungen!$A:$F,$D$3+3,0)</f>
        <v>Ausfüllen durch Kanton oder Leistungserbringer (je nach Datenverfügbarkeit)</v>
      </c>
      <c r="G13" s="9"/>
      <c r="H13" s="9"/>
      <c r="I13" s="9"/>
      <c r="J13" s="9"/>
      <c r="K13" s="9"/>
      <c r="L13" s="9"/>
      <c r="M13" s="394" t="str">
        <f>VLOOKUP($A$1&amp;ADDRESS(ROW(M13),COLUMN(M13),4,1),Uebersetzungen!$A:$F,$D$3+3,0)</f>
        <v>Einfügen weiterer Spalten nur in Abstimmung mit GDK</v>
      </c>
    </row>
    <row r="14" spans="1:13" ht="20.100000000000001" customHeight="1" thickBot="1" x14ac:dyDescent="0.35">
      <c r="A14" s="368" t="str">
        <f>VLOOKUP($A$1&amp;ADDRESS(ROW(A14),COLUMN(A14),4,1),Uebersetzungen!$A:$F,$D$3+3,0)</f>
        <v>Kontaktperson Kanton (E-Mail)</v>
      </c>
      <c r="B14" s="475"/>
      <c r="C14" s="475"/>
      <c r="D14" s="9"/>
      <c r="E14" s="9"/>
      <c r="F14" s="9"/>
      <c r="G14" s="9"/>
      <c r="H14" s="394"/>
    </row>
    <row r="15" spans="1:13" ht="34.5" customHeight="1" thickBot="1" x14ac:dyDescent="0.3">
      <c r="A15" s="18"/>
      <c r="B15" s="19"/>
      <c r="C15" s="20"/>
      <c r="D15" s="386"/>
      <c r="E15" s="20"/>
      <c r="F15" s="442" t="str">
        <f>VLOOKUP($A$1&amp;ADDRESS(ROW(F15),COLUMN(F15),4,1),Uebersetzungen!$A:$F,$D$3+3,0)</f>
        <v>Werte OKP inkl. KVG ZV
(Abzüge als Minuswerte eintragen)</v>
      </c>
      <c r="G15" s="22"/>
      <c r="H15" s="330"/>
      <c r="I15" s="330"/>
      <c r="J15" s="330"/>
      <c r="K15" s="443" t="str">
        <f>VLOOKUP($A$1&amp;ADDRESS(ROW(K15),COLUMN(K15),4,1),Uebersetzungen!$A:$F,$D$3+3,0)</f>
        <v>Werte OKP inkl. KVG ZV 
(Abzüge als Minuswerte eintragen)</v>
      </c>
      <c r="L15" s="330"/>
      <c r="M15" s="435"/>
    </row>
    <row r="16" spans="1:13" ht="35.25" customHeight="1" x14ac:dyDescent="0.25">
      <c r="A16" s="180" t="str">
        <f>VLOOKUP($A$1&amp;ADDRESS(ROW(A16),COLUMN(A16),4,1),Uebersetzungen!$A:$F,$D$3+3,0)</f>
        <v>Vorgehen zur Herleitung der benchmarkrelevanten Kosten pro Leistungseinheit</v>
      </c>
      <c r="B16" s="28" t="str">
        <f>VLOOKUP($A$1&amp;ADDRESS(ROW(B16),COLUMN(B16),4,1),Uebersetzungen!$A:$F,$D$3+3,0)</f>
        <v>Zeile
ITAR_K</v>
      </c>
      <c r="C16" s="29" t="str">
        <f>VLOOKUP($A$1&amp;ADDRESS(ROW(C16),COLUMN(C16),4,1),Uebersetzungen!$A:$F,$D$3+3,0)</f>
        <v xml:space="preserve">Hinweise </v>
      </c>
      <c r="D16" s="384" t="str">
        <f>VLOOKUP($A$1&amp;ADDRESS(ROW(D16),COLUMN(D16),4,1),Uebersetzungen!$A:$F,$D$3+3,0)</f>
        <v xml:space="preserve">Kommentare Kanton zu den
vorgenommenen Korrekturen </v>
      </c>
      <c r="E16" s="369"/>
      <c r="F16" s="129" t="str">
        <f>VLOOKUP($A$1&amp;ADDRESS(ROW(F16),COLUMN(F16),4,1),Uebersetzungen!$A:$F,$D$3+3,0)</f>
        <v>ST Reha</v>
      </c>
      <c r="G16" s="31" t="str">
        <f>VLOOKUP($A$1&amp;ADDRESS(ROW(G16),COLUMN(G16),4,1),Uebersetzungen!$A:$F,$D$3+3,0)</f>
        <v>Differenz</v>
      </c>
      <c r="H16" s="123"/>
      <c r="I16" s="427" t="str">
        <f>VLOOKUP($A$1&amp;ADDRESS(ROW(I16),COLUMN(I16),4,1),Uebersetzungen!$A:$F,$D$3+3,0)</f>
        <v>ST Reha</v>
      </c>
      <c r="J16" s="427" t="str">
        <f>VLOOKUP($A$1&amp;ADDRESS(ROW(J16),COLUMN(J16),4,1),Uebersetzungen!$A:$F,$D$3+3,0)</f>
        <v>ST Reha</v>
      </c>
      <c r="K16" s="427" t="str">
        <f>VLOOKUP($A$1&amp;ADDRESS(ROW(K16),COLUMN(K16),4,1),Uebersetzungen!$A:$F,$D$3+3,0)</f>
        <v>ST Reha</v>
      </c>
      <c r="L16" s="123" t="str">
        <f>VLOOKUP($A$1&amp;ADDRESS(ROW(L16),COLUMN(L16),4,1),Uebersetzungen!$A:$F,$D$3+3,0)</f>
        <v>Frühreha</v>
      </c>
      <c r="M16" s="436" t="str">
        <f>VLOOKUP($A$1&amp;ADDRESS(ROW(M16),COLUMN(M16),4,1),Uebersetzungen!$A:$F,$D$3+3,0)</f>
        <v>Paraplegiologie</v>
      </c>
    </row>
    <row r="17" spans="1:13" ht="44.25" customHeight="1" x14ac:dyDescent="0.25">
      <c r="A17" s="381"/>
      <c r="B17" s="28"/>
      <c r="C17" s="29"/>
      <c r="D17" s="274"/>
      <c r="E17" s="370"/>
      <c r="F17" s="441" t="str">
        <f>VLOOKUP($A$1&amp;ADDRESS(ROW(F17),COLUMN(F17),4,1),Uebersetzungen!$A:$F,$D$3+3,0)</f>
        <v>TOTAL Rehabilitation
(ST-Reha-relevant)</v>
      </c>
      <c r="G17" s="36" t="str">
        <f>VLOOKUP($A$1&amp;ADDRESS(ROW(G17),COLUMN(G17),4,1),Uebersetzungen!$A:$F,$D$3+3,0)</f>
        <v>TOTAL ST Reha minus 
Summe alle Standorte</v>
      </c>
      <c r="H17" s="215"/>
      <c r="I17" s="319" t="str">
        <f>VLOOKUP($A$1&amp;ADDRESS(ROW(I17),COLUMN(I17),4,1),Uebersetzungen!$A:$F,$D$3+3,0)</f>
        <v>[Name Standort]</v>
      </c>
      <c r="J17" s="319" t="str">
        <f>VLOOKUP($A$1&amp;ADDRESS(ROW(J17),COLUMN(J17),4,1),Uebersetzungen!$A:$F,$D$3+3,0)</f>
        <v>[Name Standort]</v>
      </c>
      <c r="K17" s="319" t="str">
        <f>VLOOKUP($A$1&amp;ADDRESS(ROW(K17),COLUMN(K17),4,1),Uebersetzungen!$A:$F,$D$3+3,0)</f>
        <v>[Name Standort]</v>
      </c>
      <c r="L17" s="48"/>
      <c r="M17" s="437"/>
    </row>
    <row r="18" spans="1:13" ht="46.5" customHeight="1" thickBot="1" x14ac:dyDescent="0.3">
      <c r="A18" s="382" t="str">
        <f>VLOOKUP($A$1&amp;ADDRESS(ROW(A18),COLUMN(A18),4,1),Uebersetzungen!$A:$F,$D$3+3,0)</f>
        <v>Wichtiger Hinweis: Pflichtfelder sind rot umrandet</v>
      </c>
      <c r="B18" s="34"/>
      <c r="C18" s="383"/>
      <c r="D18" s="385"/>
      <c r="E18" s="371"/>
      <c r="F18" s="420" t="str">
        <f>VLOOKUP($A$1&amp;ADDRESS(ROW(F18),COLUMN(F18),4,1),Uebersetzungen!$A:$F,$D$3+3,0)</f>
        <v>Werte ITAR_K (falls Korrektur notwendig, 
korrigierter Wert inkl. Kommentar)</v>
      </c>
      <c r="G18" s="40"/>
      <c r="H18" s="426"/>
      <c r="I18" s="428" t="str">
        <f>VLOOKUP($A$1&amp;ADDRESS(ROW(I18),COLUMN(I18),4,1),Uebersetzungen!$A:$F,$D$3+3,0)</f>
        <v>[BUR-Nr.]</v>
      </c>
      <c r="J18" s="428" t="str">
        <f>VLOOKUP($A$1&amp;ADDRESS(ROW(J18),COLUMN(J18),4,1),Uebersetzungen!$A:$F,$D$3+3,0)</f>
        <v>[BUR-Nr.]</v>
      </c>
      <c r="K18" s="428" t="str">
        <f>VLOOKUP($A$1&amp;ADDRESS(ROW(K18),COLUMN(K18),4,1),Uebersetzungen!$A:$F,$D$3+3,0)</f>
        <v>[BUR-Nr.]</v>
      </c>
      <c r="L18" s="431" t="str">
        <f>VLOOKUP($A$1&amp;ADDRESS(ROW(L18),COLUMN(L18),4,1),Uebersetzungen!$A:$F,$D$3+3,0)</f>
        <v>Werte ITAR_K</v>
      </c>
      <c r="M18" s="438" t="str">
        <f>VLOOKUP($A$1&amp;ADDRESS(ROW(M18),COLUMN(M18),4,1),Uebersetzungen!$A:$F,$D$3+3,0)</f>
        <v>Werte ITAR_K</v>
      </c>
    </row>
    <row r="19" spans="1:13" ht="32.25" customHeight="1" x14ac:dyDescent="0.25">
      <c r="A19" s="45" t="str">
        <f>VLOOKUP($A$1&amp;ADDRESS(ROW(A19),COLUMN(A19),4,1),Uebersetzungen!$A:$F,$D$3+3,0)</f>
        <v xml:space="preserve">Total Kosten gemäss BEBU in CHF gemäss Kostenausweis ITAR_K </v>
      </c>
      <c r="B19" s="46">
        <v>19</v>
      </c>
      <c r="C19" s="372"/>
      <c r="D19" s="378"/>
      <c r="E19" s="331" t="s">
        <v>1</v>
      </c>
      <c r="F19" s="421"/>
      <c r="G19" s="50">
        <f t="shared" ref="G19:G24" si="0">F19-SUM(I19:K19)</f>
        <v>0</v>
      </c>
      <c r="H19" s="331" t="s">
        <v>1</v>
      </c>
      <c r="I19" s="53"/>
      <c r="J19" s="53"/>
      <c r="K19" s="53"/>
      <c r="L19" s="332"/>
      <c r="M19" s="399"/>
    </row>
    <row r="20" spans="1:13" ht="32.25" customHeight="1" x14ac:dyDescent="0.25">
      <c r="A20" s="55" t="str">
        <f>VLOOKUP($A$1&amp;ADDRESS(ROW(A20),COLUMN(A20),4,1),Uebersetzungen!$A:$F,$D$3+3,0)</f>
        <v xml:space="preserve">./. ANK nach REKOLE  gemäss Kostenausweis ITAR_K  </v>
      </c>
      <c r="B20" s="56">
        <v>21</v>
      </c>
      <c r="C20" s="373"/>
      <c r="D20" s="281"/>
      <c r="E20" s="333" t="s">
        <v>2</v>
      </c>
      <c r="F20" s="422"/>
      <c r="G20" s="60">
        <f t="shared" si="0"/>
        <v>0</v>
      </c>
      <c r="H20" s="333" t="s">
        <v>2</v>
      </c>
      <c r="I20" s="63"/>
      <c r="J20" s="63"/>
      <c r="K20" s="63"/>
      <c r="L20" s="334"/>
      <c r="M20" s="400"/>
    </row>
    <row r="21" spans="1:13" ht="32.25" customHeight="1" x14ac:dyDescent="0.25">
      <c r="A21" s="65" t="str">
        <f>VLOOKUP($A$1&amp;ADDRESS(ROW(A21),COLUMN(A21),4,1),Uebersetzungen!$A:$F,$D$3+3,0)</f>
        <v>+ ANK nach VKL gemäss Kostenausweis ITAR_K</v>
      </c>
      <c r="B21" s="56">
        <v>42</v>
      </c>
      <c r="C21" s="373"/>
      <c r="D21" s="281"/>
      <c r="E21" s="333" t="s">
        <v>1</v>
      </c>
      <c r="F21" s="422"/>
      <c r="G21" s="60">
        <f t="shared" si="0"/>
        <v>0</v>
      </c>
      <c r="H21" s="333" t="s">
        <v>1</v>
      </c>
      <c r="I21" s="63"/>
      <c r="J21" s="63"/>
      <c r="K21" s="63"/>
      <c r="L21" s="334"/>
      <c r="M21" s="400"/>
    </row>
    <row r="22" spans="1:13" ht="32.25" customHeight="1" x14ac:dyDescent="0.25">
      <c r="A22" s="192" t="str">
        <f>VLOOKUP($A$1&amp;ADDRESS(ROW(A22),COLUMN(A22),4,1),Uebersetzungen!$A:$F,$D$3+3,0)</f>
        <v xml:space="preserve">Total Kosten gemäss BEBU  (inkl. ANK nach VKL) </v>
      </c>
      <c r="B22" s="67" t="s">
        <v>3</v>
      </c>
      <c r="C22" s="373"/>
      <c r="D22" s="281"/>
      <c r="E22" s="335" t="s">
        <v>1</v>
      </c>
      <c r="F22" s="71">
        <f>F19+F20+F21</f>
        <v>0</v>
      </c>
      <c r="G22" s="60">
        <f t="shared" si="0"/>
        <v>0</v>
      </c>
      <c r="H22" s="335" t="s">
        <v>1</v>
      </c>
      <c r="I22" s="71">
        <f>I19+I20+I21</f>
        <v>0</v>
      </c>
      <c r="J22" s="71">
        <f>J19+J20+J21</f>
        <v>0</v>
      </c>
      <c r="K22" s="71">
        <f>K19+K20+K21</f>
        <v>0</v>
      </c>
      <c r="L22" s="71">
        <f t="shared" ref="L22:M22" si="1">L19+L20+L21</f>
        <v>0</v>
      </c>
      <c r="M22" s="69">
        <f t="shared" si="1"/>
        <v>0</v>
      </c>
    </row>
    <row r="23" spans="1:13" ht="32.25" customHeight="1" x14ac:dyDescent="0.25">
      <c r="A23" s="72" t="str">
        <f>VLOOKUP($A$1&amp;ADDRESS(ROW(A23),COLUMN(A23),4,1),Uebersetzungen!$A:$F,$D$3+3,0)</f>
        <v>./. Kosten, die fälschlicherweise auf den baseraterelevanten Kostenträgern geführt werden</v>
      </c>
      <c r="B23" s="73" t="s">
        <v>3</v>
      </c>
      <c r="C23" s="78" t="str">
        <f>VLOOKUP($A$1&amp;ADDRESS(ROW(C23),COLUMN(C23),4,1),Uebersetzungen!$A:$F,$D$3+3,0)</f>
        <v>z. B. Forschung und universitäre Lehre oder weitere GWL</v>
      </c>
      <c r="D23" s="281"/>
      <c r="E23" s="333" t="s">
        <v>2</v>
      </c>
      <c r="F23" s="422"/>
      <c r="G23" s="60">
        <f t="shared" si="0"/>
        <v>0</v>
      </c>
      <c r="H23" s="333" t="s">
        <v>2</v>
      </c>
      <c r="I23" s="16"/>
      <c r="J23" s="16"/>
      <c r="K23" s="16"/>
      <c r="L23" s="334"/>
      <c r="M23" s="400"/>
    </row>
    <row r="24" spans="1:13" ht="43.5" customHeight="1" x14ac:dyDescent="0.25">
      <c r="A24" s="77" t="str">
        <f>VLOOKUP($A$1&amp;ADDRESS(ROW(A24),COLUMN(A24),4,1),Uebersetzungen!$A:$F,$D$3+3,0)</f>
        <v xml:space="preserve">./. Kosten für direkt an Patienten verrechnete Leistungen (Kontengr. 65) </v>
      </c>
      <c r="B24" s="56">
        <v>22</v>
      </c>
      <c r="C24" s="78" t="str">
        <f>VLOOKUP($A$1&amp;ADDRESS(ROW(C24),COLUMN(C24),4,1),Uebersetzungen!$A:$F,$D$3+3,0)</f>
        <v xml:space="preserve">Korrektur, falls Kosten nicht plausibel sind. Falls das Spital die effektive Gewinnmarge belegen kann, sind die Kosten exkl. Marge abzuziehen. Wenn Kosten = Ertrag aus Kontengruppe 65 → Abzug Ertrag zu 100%   </v>
      </c>
      <c r="D24" s="281"/>
      <c r="E24" s="336" t="s">
        <v>2</v>
      </c>
      <c r="F24" s="422"/>
      <c r="G24" s="60">
        <f t="shared" si="0"/>
        <v>0</v>
      </c>
      <c r="H24" s="336" t="s">
        <v>2</v>
      </c>
      <c r="I24" s="63"/>
      <c r="J24" s="63"/>
      <c r="K24" s="63"/>
      <c r="L24" s="337"/>
      <c r="M24" s="401"/>
    </row>
    <row r="25" spans="1:13" ht="44.25" hidden="1" customHeight="1" x14ac:dyDescent="0.25">
      <c r="A25" s="387" t="str">
        <f>VLOOKUP($A$1&amp;ADDRESS(ROW(A25),COLUMN(A25),4,1),Uebersetzungen!$A:$F,$D$3+3,0)</f>
        <v xml:space="preserve"> + Erlöse Kontengruppe 66</v>
      </c>
      <c r="B25" s="388">
        <v>23</v>
      </c>
      <c r="C25" s="389" t="str">
        <f>VLOOKUP($A$1&amp;ADDRESS(ROW(C25),COLUMN(C25),4,1),Uebersetzungen!$A:$F,$D$3+3,0)</f>
        <v xml:space="preserve">Erlöse gelten nicht als Kostenminderung. Aufrechnung nur, falls Erlöse aus Kontengruppe 66 in der Kostenstellenrechnung tatsächlich kostenmindernd verbucht wurden. </v>
      </c>
      <c r="D25" s="281"/>
      <c r="E25" s="336" t="s">
        <v>1</v>
      </c>
      <c r="F25" s="422"/>
      <c r="G25" s="60"/>
      <c r="H25" s="336" t="s">
        <v>1</v>
      </c>
      <c r="I25" s="63"/>
      <c r="J25" s="63"/>
      <c r="K25" s="63"/>
      <c r="L25" s="432"/>
      <c r="M25" s="439"/>
    </row>
    <row r="26" spans="1:13" ht="30.75" customHeight="1" x14ac:dyDescent="0.25">
      <c r="A26" s="72" t="str">
        <f>VLOOKUP($A$1&amp;ADDRESS(ROW(A26),COLUMN(A26),4,1),Uebersetzungen!$A:$F,$D$3+3,0)</f>
        <v>./. Kosten für zusätzlich vergütete Leistungen (unbewertete Fälle und unbewertete Zusatzentgelte wie Dialyse, Belastungserprobung, pflegerische 1:1-Betreuung, andere Sonderentgelte)</v>
      </c>
      <c r="B26" s="56">
        <v>27</v>
      </c>
      <c r="C26" s="78" t="str">
        <f>VLOOKUP($A$1&amp;ADDRESS(ROW(C26),COLUMN(C26),4,1),Uebersetzungen!$A:$F,$D$3+3,0)</f>
        <v xml:space="preserve">Zu 100 % abzuziehen, da separate Vergütung oder Berücksichtigung in der Preisfestlegung nach Benchmark (ITAR_K Zeile 27, siehe auch entsprechende Zusatztabellen). </v>
      </c>
      <c r="D26" s="281"/>
      <c r="E26" s="333" t="s">
        <v>2</v>
      </c>
      <c r="F26" s="422"/>
      <c r="G26" s="60">
        <f t="shared" ref="G26:G33" si="2">F26-SUM(I26:K26)</f>
        <v>0</v>
      </c>
      <c r="H26" s="333" t="s">
        <v>2</v>
      </c>
      <c r="I26" s="63"/>
      <c r="J26" s="63"/>
      <c r="K26" s="63"/>
      <c r="L26" s="334"/>
      <c r="M26" s="400"/>
    </row>
    <row r="27" spans="1:13" ht="32.25" customHeight="1" x14ac:dyDescent="0.25">
      <c r="A27" s="72" t="str">
        <f>VLOOKUP($A$1&amp;ADDRESS(ROW(A27),COLUMN(A27),4,1),Uebersetzungen!$A:$F,$D$3+3,0)</f>
        <v xml:space="preserve">./. Kosten für Arzthonorare für zusätzliche Leistungen bei zusatzversicherten Patienten  </v>
      </c>
      <c r="B27" s="56">
        <v>20</v>
      </c>
      <c r="C27" s="338" t="str">
        <f>VLOOKUP($A$1&amp;ADDRESS(ROW(C27),COLUMN(C27),4,1),Uebersetzungen!$A:$F,$D$3+3,0)</f>
        <v>Gemäss Anleitung der GDK vom 1.2.2024</v>
      </c>
      <c r="D27" s="281"/>
      <c r="E27" s="333" t="s">
        <v>2</v>
      </c>
      <c r="F27" s="422"/>
      <c r="G27" s="60">
        <f t="shared" si="2"/>
        <v>0</v>
      </c>
      <c r="H27" s="333" t="s">
        <v>2</v>
      </c>
      <c r="I27" s="63"/>
      <c r="J27" s="63"/>
      <c r="K27" s="63"/>
      <c r="L27" s="334"/>
      <c r="M27" s="400"/>
    </row>
    <row r="28" spans="1:13" ht="128.25" customHeight="1" x14ac:dyDescent="0.25">
      <c r="A28" s="83" t="str">
        <f>VLOOKUP($A$1&amp;ADDRESS(ROW(A28),COLUMN(A28),4,1),Uebersetzungen!$A:$F,$D$3+3,0)</f>
        <v>./.  Mehrkosten bei Leistungen für zusatzversicherte Patienten</v>
      </c>
      <c r="B28" s="73" t="s">
        <v>3</v>
      </c>
      <c r="C28" s="338" t="str">
        <f>VLOOKUP($A$1&amp;ADDRESS(ROW(C28),COLUMN(C28),4,1),Uebersetzungen!$A:$F,$D$3+3,0)</f>
        <v xml:space="preserve">Gemäss Empfehlungen der GDK → Normabzug 9,8 %. Betrifft nicht nur die Hotelleriemehrkosten, sondern auch allfällige Mehrkosten in Behandlung und Pflege. 
Die Basis für den Normabzug von 9,8 % ergibt sich für jeden Leistungsbereich als die Summe der Nettobetriebskosten II  (ITAR_K Gesamtansicht , Zeile 25, Spalte KVG ZV) und der verrechneten ANK nach VKL  (ITAR_K KTR-Ausweis Gesamtansicht, Zeile 85, Spalte KVG ZV).
Falls grössere Abweichung von dieser Berechnung bspw. aufgrund einer Korrektur, bitte begründen.
</v>
      </c>
      <c r="D28" s="281"/>
      <c r="E28" s="333" t="s">
        <v>2</v>
      </c>
      <c r="F28" s="422"/>
      <c r="G28" s="60">
        <f t="shared" si="2"/>
        <v>0</v>
      </c>
      <c r="H28" s="333" t="s">
        <v>2</v>
      </c>
      <c r="I28" s="63"/>
      <c r="J28" s="63"/>
      <c r="K28" s="63"/>
      <c r="L28" s="334"/>
      <c r="M28" s="400"/>
    </row>
    <row r="29" spans="1:13" ht="32.25" customHeight="1" x14ac:dyDescent="0.25">
      <c r="A29" s="55" t="str">
        <f>VLOOKUP($A$1&amp;ADDRESS(ROW(A29),COLUMN(A29),4,1),Uebersetzungen!$A:$F,$D$3+3,0)</f>
        <v>./. Zinsaufwand effektiv (46)</v>
      </c>
      <c r="B29" s="67" t="s">
        <v>225</v>
      </c>
      <c r="C29" s="78" t="str">
        <f>VLOOKUP($A$1&amp;ADDRESS(ROW(C29),COLUMN(C29),4,1),Uebersetzungen!$A:$F,$D$3+3,0)</f>
        <v xml:space="preserve">Effektiver Zinsaufwand zu 100% abzuziehen (Zeile 30 ITAR_K Gesamtansicht) </v>
      </c>
      <c r="D29" s="281"/>
      <c r="E29" s="333" t="s">
        <v>2</v>
      </c>
      <c r="F29" s="422"/>
      <c r="G29" s="60">
        <f>F29-SUM(I29:J29)</f>
        <v>0</v>
      </c>
      <c r="H29" s="333" t="s">
        <v>2</v>
      </c>
      <c r="I29" s="63"/>
      <c r="J29" s="63"/>
      <c r="K29" s="63"/>
      <c r="L29" s="334"/>
      <c r="M29" s="400"/>
    </row>
    <row r="30" spans="1:13" ht="32.25" customHeight="1" x14ac:dyDescent="0.25">
      <c r="A30" s="66" t="str">
        <f>VLOOKUP($A$1&amp;ADDRESS(ROW(A30),COLUMN(A30),4,1),Uebersetzungen!$A:$F,$D$3+3,0)</f>
        <v xml:space="preserve">Total Kosten gemäss BEBU bereinigt vor Aufrechnung kalkulatorische Zinsen </v>
      </c>
      <c r="B30" s="73" t="s">
        <v>3</v>
      </c>
      <c r="C30" s="78"/>
      <c r="D30" s="281"/>
      <c r="E30" s="335" t="s">
        <v>1</v>
      </c>
      <c r="F30" s="71">
        <f>SUM(F22:F29)</f>
        <v>0</v>
      </c>
      <c r="G30" s="60">
        <f t="shared" si="2"/>
        <v>0</v>
      </c>
      <c r="H30" s="335" t="s">
        <v>1</v>
      </c>
      <c r="I30" s="71">
        <f>SUM(I22:I29)</f>
        <v>0</v>
      </c>
      <c r="J30" s="71">
        <f>SUM(J22:J29)</f>
        <v>0</v>
      </c>
      <c r="K30" s="71">
        <f>SUM(K22:K29)</f>
        <v>0</v>
      </c>
      <c r="L30" s="71">
        <f t="shared" ref="L30:M30" si="3">SUM(L22:L29)</f>
        <v>0</v>
      </c>
      <c r="M30" s="69">
        <f t="shared" si="3"/>
        <v>0</v>
      </c>
    </row>
    <row r="31" spans="1:13" ht="30" customHeight="1" thickBot="1" x14ac:dyDescent="0.3">
      <c r="A31" s="86" t="str">
        <f>VLOOKUP($A$1&amp;ADDRESS(ROW(A31),COLUMN(A31),4,1),Uebersetzungen!$A:$F,$D$3+3,0)</f>
        <v xml:space="preserve"> + Verzinsung Umlaufvermögen (kalkulatorisch)</v>
      </c>
      <c r="B31" s="87">
        <v>31</v>
      </c>
      <c r="C31" s="374"/>
      <c r="D31" s="283"/>
      <c r="E31" s="339" t="s">
        <v>1</v>
      </c>
      <c r="F31" s="422"/>
      <c r="G31" s="60">
        <f t="shared" si="2"/>
        <v>0</v>
      </c>
      <c r="H31" s="339" t="s">
        <v>1</v>
      </c>
      <c r="I31" s="63"/>
      <c r="J31" s="63"/>
      <c r="K31" s="63"/>
      <c r="L31" s="334"/>
      <c r="M31" s="400"/>
    </row>
    <row r="32" spans="1:13" ht="32.25" customHeight="1" thickBot="1" x14ac:dyDescent="0.3">
      <c r="A32" s="90" t="str">
        <f>VLOOKUP($A$1&amp;ADDRESS(ROW(A32),COLUMN(A32),4,1),Uebersetzungen!$A:$F,$D$3+3,0)</f>
        <v>Benchmarkrelevante Kosten - stationärer Bereich</v>
      </c>
      <c r="B32" s="91" t="s">
        <v>3</v>
      </c>
      <c r="C32" s="375"/>
      <c r="D32" s="284"/>
      <c r="E32" s="340" t="s">
        <v>1</v>
      </c>
      <c r="F32" s="98">
        <f t="shared" ref="F32" si="4">F30+F31</f>
        <v>0</v>
      </c>
      <c r="G32" s="60">
        <f t="shared" si="2"/>
        <v>0</v>
      </c>
      <c r="H32" s="340" t="s">
        <v>1</v>
      </c>
      <c r="I32" s="98">
        <f t="shared" ref="I32:M32" si="5">I30+I31</f>
        <v>0</v>
      </c>
      <c r="J32" s="98">
        <f t="shared" si="5"/>
        <v>0</v>
      </c>
      <c r="K32" s="98">
        <f t="shared" si="5"/>
        <v>0</v>
      </c>
      <c r="L32" s="98">
        <f t="shared" si="5"/>
        <v>0</v>
      </c>
      <c r="M32" s="99">
        <f t="shared" si="5"/>
        <v>0</v>
      </c>
    </row>
    <row r="33" spans="1:13" ht="32.25" customHeight="1" thickBot="1" x14ac:dyDescent="0.3">
      <c r="A33" s="100" t="str">
        <f>VLOOKUP($A$1&amp;ADDRESS(ROW(A33),COLUMN(A33),4,1),Uebersetzungen!$A:$F,$D$3+3,0)</f>
        <v>Anzahl Leistungseinheiten (Day Mix, Pflegetage)</v>
      </c>
      <c r="B33" s="101">
        <v>33</v>
      </c>
      <c r="C33" s="376"/>
      <c r="D33" s="285"/>
      <c r="E33" s="341" t="s">
        <v>1</v>
      </c>
      <c r="F33" s="422"/>
      <c r="G33" s="60">
        <f t="shared" si="2"/>
        <v>0</v>
      </c>
      <c r="H33" s="341" t="s">
        <v>1</v>
      </c>
      <c r="I33" s="63"/>
      <c r="J33" s="63"/>
      <c r="K33" s="63"/>
      <c r="L33" s="433"/>
      <c r="M33" s="409"/>
    </row>
    <row r="34" spans="1:13" ht="32.25" customHeight="1" thickTop="1" thickBot="1" x14ac:dyDescent="0.3">
      <c r="A34" s="106" t="str">
        <f>VLOOKUP($A$1&amp;ADDRESS(ROW(A34),COLUMN(A34),4,1),Uebersetzungen!$A:$F,$D$3+3,0)</f>
        <v xml:space="preserve">Kosten pro Leistungseinheit </v>
      </c>
      <c r="B34" s="107"/>
      <c r="C34" s="377"/>
      <c r="D34" s="286"/>
      <c r="E34" s="342" t="s">
        <v>1</v>
      </c>
      <c r="F34" s="114" t="str">
        <f>IFERROR(F32/F33,"")</f>
        <v/>
      </c>
      <c r="G34" s="114">
        <v>0</v>
      </c>
      <c r="H34" s="342" t="s">
        <v>1</v>
      </c>
      <c r="I34" s="114" t="str">
        <f>IFERROR(I32/I33,"")</f>
        <v/>
      </c>
      <c r="J34" s="114" t="str">
        <f>IFERROR(J32/J33,"")</f>
        <v/>
      </c>
      <c r="K34" s="114" t="str">
        <f>IFERROR(K32/K33,"")</f>
        <v/>
      </c>
      <c r="L34" s="114" t="str">
        <f t="shared" ref="L34:M34" si="6">IFERROR(L32/L33,"")</f>
        <v/>
      </c>
      <c r="M34" s="115" t="str">
        <f t="shared" si="6"/>
        <v/>
      </c>
    </row>
    <row r="35" spans="1:13" ht="33.75" customHeight="1" thickTop="1" x14ac:dyDescent="0.25">
      <c r="A35" s="116"/>
      <c r="B35" s="116"/>
      <c r="C35" s="116"/>
      <c r="D35" s="116"/>
      <c r="E35" s="116"/>
      <c r="F35" s="116"/>
      <c r="G35" s="116"/>
      <c r="H35" s="116"/>
      <c r="I35" s="429" t="str">
        <f t="shared" ref="I35:K36" si="7">IFERROR(I16,"")</f>
        <v>ST Reha</v>
      </c>
      <c r="J35" s="429" t="str">
        <f t="shared" si="7"/>
        <v>ST Reha</v>
      </c>
      <c r="K35" s="429" t="str">
        <f t="shared" si="7"/>
        <v>ST Reha</v>
      </c>
      <c r="L35" s="116"/>
      <c r="M35" s="116"/>
    </row>
    <row r="36" spans="1:13" ht="50.25" customHeight="1" thickBot="1" x14ac:dyDescent="0.3">
      <c r="A36" s="343" t="str">
        <f>VLOOKUP($A$1&amp;ADDRESS(ROW(A36),COLUMN(A36),4,1),Uebersetzungen!$A:$F,$D$3+3,0)</f>
        <v xml:space="preserve">Zusätzliche standardisierte Informationen </v>
      </c>
      <c r="B36" s="344"/>
      <c r="C36" s="408" t="str">
        <f>VLOOKUP($A$1&amp;ADDRESS(ROW(C36),COLUMN(C36),4,1),Uebersetzungen!$A:$F,$D$3+3,0)</f>
        <v xml:space="preserve">Hinweise </v>
      </c>
      <c r="D36" s="407" t="str">
        <f>VLOOKUP($A$1&amp;ADDRESS(ROW(D36),COLUMN(D36),4,1),Uebersetzungen!$A:$F,$D$3+3,0)</f>
        <v>Kommentare Kanton</v>
      </c>
      <c r="E36" s="344"/>
      <c r="F36" s="123" t="str">
        <f>VLOOKUP($A$1&amp;ADDRESS(ROW(F36),COLUMN(F36),4,1),Uebersetzungen!$A:$F,$D$3+3,0)</f>
        <v>Rehabilitation
(ST-Reha-relevant)
Werte OKP inkl. KVG ZV</v>
      </c>
      <c r="G36" s="425" t="str">
        <f>VLOOKUP($A$1&amp;ADDRESS(ROW(G36),COLUMN(G36),4,1),Uebersetzungen!$A:$F,$D$3+3,0)</f>
        <v>Differenz</v>
      </c>
      <c r="H36" s="344"/>
      <c r="I36" s="430" t="str">
        <f>IFERROR(I17,"")</f>
        <v>[Name Standort]</v>
      </c>
      <c r="J36" s="430" t="str">
        <f t="shared" si="7"/>
        <v>[Name Standort]</v>
      </c>
      <c r="K36" s="430" t="str">
        <f t="shared" si="7"/>
        <v>[Name Standort]</v>
      </c>
      <c r="L36" s="434" t="str">
        <f>VLOOKUP($A$1&amp;ADDRESS(ROW(L36),COLUMN(L36),4,1),Uebersetzungen!$A:$F,$D$3+3,0)</f>
        <v>Frühreha
Werte OKP inkl. KVG ZV</v>
      </c>
      <c r="M36" s="434" t="str">
        <f>VLOOKUP($A$1&amp;ADDRESS(ROW(M36),COLUMN(M36),4,1),Uebersetzungen!$A:$F,$D$3+3,0)</f>
        <v>Paraplegiologie
Werte OKP inkl. KVG ZV</v>
      </c>
    </row>
    <row r="37" spans="1:13" ht="31.5" customHeight="1" thickBot="1" x14ac:dyDescent="0.3">
      <c r="A37" s="297" t="str">
        <f>VLOOKUP($A$1&amp;ADDRESS(ROW(A37),COLUMN(A37),4,1),Uebersetzungen!$A:$F,$D$3+3,0)</f>
        <v xml:space="preserve">Anzahl Pflegetage </v>
      </c>
      <c r="B37" s="140"/>
      <c r="C37" s="74" t="str">
        <f>VLOOKUP($A$1&amp;ADDRESS(ROW(C37),COLUMN(C37),4,1),Uebersetzungen!$A:$F,$D$3+3,0)</f>
        <v>Falls Abweichung von Anzahl Pflegetage gemäss ITAR_K (Zeile 33 dieser Tabelle), bitte begründen</v>
      </c>
      <c r="D37" s="281"/>
      <c r="E37" s="345" t="s">
        <v>1</v>
      </c>
      <c r="F37" s="395"/>
      <c r="G37" s="141">
        <f t="shared" ref="G37:G43" si="8">F37-SUM(I37:K37)</f>
        <v>0</v>
      </c>
      <c r="H37" s="345" t="s">
        <v>1</v>
      </c>
      <c r="I37" s="395"/>
      <c r="J37" s="395"/>
      <c r="K37" s="395"/>
      <c r="L37" s="346"/>
      <c r="M37" s="346"/>
    </row>
    <row r="38" spans="1:13" ht="21.75" customHeight="1" x14ac:dyDescent="0.25">
      <c r="A38" s="348" t="str">
        <f>VLOOKUP($A$1&amp;ADDRESS(ROW(A38),COLUMN(A38),4,1),Uebersetzungen!$A:$F,$D$3+3,0)</f>
        <v>davon Pflegetage Halbprivatpatienten</v>
      </c>
      <c r="B38" s="140"/>
      <c r="C38" s="145"/>
      <c r="D38" s="281"/>
      <c r="E38" s="345" t="s">
        <v>1</v>
      </c>
      <c r="F38" s="396"/>
      <c r="G38" s="141">
        <f t="shared" si="8"/>
        <v>0</v>
      </c>
      <c r="H38" s="345" t="s">
        <v>1</v>
      </c>
      <c r="I38" s="396"/>
      <c r="J38" s="396"/>
      <c r="K38" s="396"/>
      <c r="L38" s="346"/>
      <c r="M38" s="346"/>
    </row>
    <row r="39" spans="1:13" ht="21.75" customHeight="1" thickBot="1" x14ac:dyDescent="0.3">
      <c r="A39" s="349" t="str">
        <f>VLOOKUP($A$1&amp;ADDRESS(ROW(A39),COLUMN(A39),4,1),Uebersetzungen!$A:$F,$D$3+3,0)</f>
        <v>davon Pflegetage Privatpatienten</v>
      </c>
      <c r="B39" s="140"/>
      <c r="C39" s="145"/>
      <c r="D39" s="281"/>
      <c r="E39" s="345" t="s">
        <v>1</v>
      </c>
      <c r="F39" s="396"/>
      <c r="G39" s="141">
        <f t="shared" si="8"/>
        <v>0</v>
      </c>
      <c r="H39" s="345" t="s">
        <v>1</v>
      </c>
      <c r="I39" s="396"/>
      <c r="J39" s="396"/>
      <c r="K39" s="396"/>
      <c r="L39" s="346"/>
      <c r="M39" s="346"/>
    </row>
    <row r="40" spans="1:13" ht="21.75" customHeight="1" thickBot="1" x14ac:dyDescent="0.3">
      <c r="A40" s="297" t="str">
        <f>VLOOKUP($A$1&amp;ADDRESS(ROW(A40),COLUMN(A40),4,1),Uebersetzungen!$A:$F,$D$3+3,0)</f>
        <v>Anzahl stationäre Fälle</v>
      </c>
      <c r="B40" s="144"/>
      <c r="C40" s="74"/>
      <c r="D40" s="281"/>
      <c r="E40" s="345" t="s">
        <v>1</v>
      </c>
      <c r="F40" s="396"/>
      <c r="G40" s="141">
        <f t="shared" si="8"/>
        <v>0</v>
      </c>
      <c r="H40" s="345" t="s">
        <v>1</v>
      </c>
      <c r="I40" s="396"/>
      <c r="J40" s="396"/>
      <c r="K40" s="396"/>
      <c r="L40" s="346"/>
      <c r="M40" s="346"/>
    </row>
    <row r="41" spans="1:13" ht="21.75" customHeight="1" x14ac:dyDescent="0.25">
      <c r="A41" s="350" t="str">
        <f>VLOOKUP($A$1&amp;ADDRESS(ROW(A41),COLUMN(A41),4,1),Uebersetzungen!$A:$F,$D$3+3,0)</f>
        <v xml:space="preserve">davon bewertete Fälle Halbprivatpatienten </v>
      </c>
      <c r="B41" s="144"/>
      <c r="C41" s="74"/>
      <c r="D41" s="281"/>
      <c r="E41" s="345" t="s">
        <v>1</v>
      </c>
      <c r="F41" s="396"/>
      <c r="G41" s="141">
        <f t="shared" si="8"/>
        <v>0</v>
      </c>
      <c r="H41" s="345" t="s">
        <v>1</v>
      </c>
      <c r="I41" s="396"/>
      <c r="J41" s="396"/>
      <c r="K41" s="396"/>
      <c r="L41" s="346"/>
      <c r="M41" s="346"/>
    </row>
    <row r="42" spans="1:13" ht="21.75" customHeight="1" x14ac:dyDescent="0.25">
      <c r="A42" s="351" t="str">
        <f>VLOOKUP($A$1&amp;ADDRESS(ROW(A42),COLUMN(A42),4,1),Uebersetzungen!$A:$F,$D$3+3,0)</f>
        <v xml:space="preserve">davon bewertete Fälle Privatpatienten </v>
      </c>
      <c r="B42" s="144"/>
      <c r="C42" s="74"/>
      <c r="D42" s="281"/>
      <c r="E42" s="345" t="s">
        <v>1</v>
      </c>
      <c r="F42" s="397"/>
      <c r="G42" s="141">
        <f t="shared" si="8"/>
        <v>0</v>
      </c>
      <c r="H42" s="345" t="s">
        <v>1</v>
      </c>
      <c r="I42" s="397"/>
      <c r="J42" s="397"/>
      <c r="K42" s="397"/>
      <c r="L42" s="316"/>
      <c r="M42" s="316"/>
    </row>
    <row r="43" spans="1:13" ht="21.75" customHeight="1" x14ac:dyDescent="0.25">
      <c r="A43" s="352" t="str">
        <f>VLOOKUP($A$1&amp;ADDRESS(ROW(A43),COLUMN(A43),4,1),Uebersetzungen!$A:$F,$D$3+3,0)</f>
        <v xml:space="preserve">Anlagenutzungskosten ANK nach VKL </v>
      </c>
      <c r="B43" s="140"/>
      <c r="C43" s="353"/>
      <c r="D43" s="281"/>
      <c r="E43" s="345" t="s">
        <v>1</v>
      </c>
      <c r="F43" s="354">
        <f>F21</f>
        <v>0</v>
      </c>
      <c r="G43" s="141">
        <f t="shared" si="8"/>
        <v>0</v>
      </c>
      <c r="H43" s="345" t="s">
        <v>1</v>
      </c>
      <c r="I43" s="354">
        <f>I21</f>
        <v>0</v>
      </c>
      <c r="J43" s="354">
        <f>J21</f>
        <v>0</v>
      </c>
      <c r="K43" s="354">
        <f>K21</f>
        <v>0</v>
      </c>
      <c r="L43" s="354">
        <f t="shared" ref="L43:M43" si="9">L21</f>
        <v>0</v>
      </c>
      <c r="M43" s="354">
        <f t="shared" si="9"/>
        <v>0</v>
      </c>
    </row>
    <row r="44" spans="1:13" ht="21.75" customHeight="1" thickBot="1" x14ac:dyDescent="0.3">
      <c r="A44" s="355" t="str">
        <f>VLOOKUP($A$1&amp;ADDRESS(ROW(A44),COLUMN(A44),4,1),Uebersetzungen!$A:$F,$D$3+3,0)</f>
        <v xml:space="preserve">ANK in % der benchmarkrelevanten Kosten gemäss Zeile 32 dieser Tabelle </v>
      </c>
      <c r="B44" s="356"/>
      <c r="C44" s="57"/>
      <c r="D44" s="281"/>
      <c r="E44" s="345" t="s">
        <v>1</v>
      </c>
      <c r="F44" s="357" t="str">
        <f>IFERROR(F43/F32,"")</f>
        <v/>
      </c>
      <c r="G44" s="141"/>
      <c r="H44" s="345" t="s">
        <v>1</v>
      </c>
      <c r="I44" s="357" t="str">
        <f>IFERROR(I43/I32,"")</f>
        <v/>
      </c>
      <c r="J44" s="357" t="str">
        <f>IFERROR(J43/J32,"")</f>
        <v/>
      </c>
      <c r="K44" s="357" t="str">
        <f>IFERROR(K43/K32,"")</f>
        <v/>
      </c>
      <c r="L44" s="358" t="str">
        <f t="shared" ref="L44:M44" si="10">IFERROR(L43/L32,"")</f>
        <v/>
      </c>
      <c r="M44" s="358" t="str">
        <f t="shared" si="10"/>
        <v/>
      </c>
    </row>
    <row r="45" spans="1:13" ht="21.75" customHeight="1" thickBot="1" x14ac:dyDescent="0.3">
      <c r="A45" s="297" t="str">
        <f>VLOOKUP($A$1&amp;ADDRESS(ROW(A45),COLUMN(A45),4,1),Uebersetzungen!$A:$F,$D$3+3,0)</f>
        <v xml:space="preserve">Anzahl Pflegetage </v>
      </c>
      <c r="B45" s="359"/>
      <c r="C45" s="153" t="str">
        <f>VLOOKUP($A$1&amp;ADDRESS(ROW(C45),COLUMN(C45),4,1),Uebersetzungen!$A:$F,$D$3+3,0)</f>
        <v>nach ST Reha</v>
      </c>
      <c r="D45" s="281"/>
      <c r="E45" s="345" t="s">
        <v>1</v>
      </c>
      <c r="F45" s="423"/>
      <c r="G45" s="141">
        <f>F45-SUM(I45:K45)</f>
        <v>0</v>
      </c>
      <c r="H45" s="345" t="s">
        <v>1</v>
      </c>
      <c r="I45" s="63"/>
      <c r="J45" s="63"/>
      <c r="K45" s="63"/>
      <c r="L45" s="395"/>
      <c r="M45" s="395"/>
    </row>
    <row r="46" spans="1:13" ht="21.75" customHeight="1" thickBot="1" x14ac:dyDescent="0.3">
      <c r="A46" s="360" t="str">
        <f>VLOOKUP($A$1&amp;ADDRESS(ROW(A46),COLUMN(A46),4,1),Uebersetzungen!$A:$F,$D$3+3,0)</f>
        <v>davon Pflegetage der bewerteten Fälle</v>
      </c>
      <c r="B46" s="359"/>
      <c r="C46" s="153" t="str">
        <f>VLOOKUP($A$1&amp;ADDRESS(ROW(C46),COLUMN(C46),4,1),Uebersetzungen!$A:$F,$D$3+3,0)</f>
        <v>nach ST Reha</v>
      </c>
      <c r="D46" s="281"/>
      <c r="E46" s="345" t="s">
        <v>1</v>
      </c>
      <c r="F46" s="423"/>
      <c r="G46" s="141">
        <f>F46-SUM(I46:K46)</f>
        <v>0</v>
      </c>
      <c r="H46" s="345" t="s">
        <v>1</v>
      </c>
      <c r="I46" s="63"/>
      <c r="J46" s="63"/>
      <c r="K46" s="63"/>
      <c r="L46" s="396"/>
      <c r="M46" s="396"/>
    </row>
    <row r="47" spans="1:13" ht="21.75" customHeight="1" thickBot="1" x14ac:dyDescent="0.3">
      <c r="A47" s="297" t="str">
        <f>VLOOKUP($A$1&amp;ADDRESS(ROW(A47),COLUMN(A47),4,1),Uebersetzungen!$A:$F,$D$3+3,0)</f>
        <v>Anzahl stationäre Fälle</v>
      </c>
      <c r="B47" s="359"/>
      <c r="C47" s="153" t="str">
        <f>VLOOKUP($A$1&amp;ADDRESS(ROW(C47),COLUMN(C47),4,1),Uebersetzungen!$A:$F,$D$3+3,0)</f>
        <v>nach ST Reha</v>
      </c>
      <c r="D47" s="281"/>
      <c r="E47" s="345" t="s">
        <v>1</v>
      </c>
      <c r="F47" s="423"/>
      <c r="G47" s="141">
        <f>F47-SUM(I47:K47)</f>
        <v>0</v>
      </c>
      <c r="H47" s="345" t="s">
        <v>1</v>
      </c>
      <c r="I47" s="63"/>
      <c r="J47" s="63"/>
      <c r="K47" s="63"/>
      <c r="L47" s="396"/>
      <c r="M47" s="396"/>
    </row>
    <row r="48" spans="1:13" ht="21.75" customHeight="1" thickBot="1" x14ac:dyDescent="0.3">
      <c r="A48" s="360" t="str">
        <f>VLOOKUP($A$1&amp;ADDRESS(ROW(A48),COLUMN(A48),4,1),Uebersetzungen!$A:$F,$D$3+3,0)</f>
        <v>davon bewertete Fälle</v>
      </c>
      <c r="B48" s="359"/>
      <c r="C48" s="153" t="str">
        <f>VLOOKUP($A$1&amp;ADDRESS(ROW(C48),COLUMN(C48),4,1),Uebersetzungen!$A:$F,$D$3+3,0)</f>
        <v>nach ST Reha</v>
      </c>
      <c r="D48" s="281"/>
      <c r="E48" s="345" t="s">
        <v>1</v>
      </c>
      <c r="F48" s="423"/>
      <c r="G48" s="141">
        <f>F48-SUM(I48:K48)</f>
        <v>0</v>
      </c>
      <c r="H48" s="345" t="s">
        <v>1</v>
      </c>
      <c r="I48" s="63"/>
      <c r="J48" s="63"/>
      <c r="K48" s="63"/>
      <c r="L48" s="396"/>
      <c r="M48" s="396"/>
    </row>
    <row r="49" spans="1:13" ht="33" customHeight="1" thickBot="1" x14ac:dyDescent="0.3">
      <c r="A49" s="297" t="str">
        <f>VLOOKUP($A$1&amp;ADDRESS(ROW(A49),COLUMN(A49),4,1),Uebersetzungen!$A:$F,$D$3+3,0)</f>
        <v>Day Mix (DM)</v>
      </c>
      <c r="B49" s="359"/>
      <c r="C49" s="74" t="str">
        <f>VLOOKUP($A$1&amp;ADDRESS(ROW(C49),COLUMN(C49),4,1),Uebersetzungen!$A:$F,$D$3+3,0)</f>
        <v>nach ST Reha. Falls Abweichung von DM gemäss ITAR_K (Zeile 33 dieser Tabelle), bitte begründen.</v>
      </c>
      <c r="D49" s="281"/>
      <c r="E49" s="345" t="s">
        <v>1</v>
      </c>
      <c r="F49" s="423"/>
      <c r="G49" s="141">
        <f>F49-SUM(I49:K49)</f>
        <v>0</v>
      </c>
      <c r="H49" s="345" t="s">
        <v>1</v>
      </c>
      <c r="I49" s="63"/>
      <c r="J49" s="63"/>
      <c r="K49" s="63"/>
      <c r="L49" s="396"/>
      <c r="M49" s="396"/>
    </row>
    <row r="50" spans="1:13" ht="21.75" customHeight="1" x14ac:dyDescent="0.25">
      <c r="A50" s="361" t="str">
        <f>VLOOKUP($A$1&amp;ADDRESS(ROW(A50),COLUMN(A50),4,1),Uebersetzungen!$A:$F,$D$3+3,0)</f>
        <v>Day Mix Index (DMI; Summe der Kostengewichte geteilt durch die Anzahl Pflegetage der bewerteten Fälle)</v>
      </c>
      <c r="B50" s="153"/>
      <c r="C50" s="153" t="str">
        <f>VLOOKUP($A$1&amp;ADDRESS(ROW(C50),COLUMN(C50),4,1),Uebersetzungen!$A:$F,$D$3+3,0)</f>
        <v>nach ST Reha</v>
      </c>
      <c r="D50" s="281"/>
      <c r="E50" s="345" t="s">
        <v>1</v>
      </c>
      <c r="F50" s="424" t="str">
        <f>IFERROR(F49/F46,"")</f>
        <v/>
      </c>
      <c r="G50" s="141"/>
      <c r="H50" s="345" t="s">
        <v>1</v>
      </c>
      <c r="I50" s="424" t="str">
        <f>IFERROR(I49/I46,"")</f>
        <v/>
      </c>
      <c r="J50" s="424" t="str">
        <f>IFERROR(J49/J46,"")</f>
        <v/>
      </c>
      <c r="K50" s="424" t="str">
        <f>IFERROR(K49/K46,"")</f>
        <v/>
      </c>
      <c r="L50" s="397"/>
      <c r="M50" s="397"/>
    </row>
    <row r="51" spans="1:13" ht="21.75" customHeight="1" x14ac:dyDescent="0.25">
      <c r="A51" s="2"/>
      <c r="B51" s="2"/>
      <c r="C51" s="165"/>
      <c r="D51" s="3"/>
      <c r="E51" s="3"/>
      <c r="F51" s="3"/>
      <c r="G51" s="3"/>
      <c r="H51" s="3"/>
    </row>
    <row r="52" spans="1:13" ht="35.25" customHeight="1" x14ac:dyDescent="0.25">
      <c r="A52" s="362" t="str">
        <f>VLOOKUP($A$1&amp;ADDRESS(ROW(A52),COLUMN(A52),4,1),Uebersetzungen!$A:$F,$D$3+3,0)</f>
        <v xml:space="preserve">Zusätzliche Informationen </v>
      </c>
      <c r="B52" s="363"/>
      <c r="C52" s="364"/>
      <c r="D52" s="365"/>
      <c r="E52" s="366"/>
      <c r="F52" s="366"/>
      <c r="G52" s="366"/>
      <c r="H52" s="366"/>
    </row>
    <row r="53" spans="1:13" ht="170.25" customHeight="1" x14ac:dyDescent="0.25">
      <c r="A53" s="476"/>
      <c r="B53" s="477"/>
      <c r="C53" s="477"/>
      <c r="D53" s="478"/>
      <c r="E53" s="3"/>
      <c r="F53" s="3"/>
      <c r="G53" s="3"/>
      <c r="H53" s="3"/>
    </row>
  </sheetData>
  <sheetProtection algorithmName="SHA-512" hashValue="YycoEVIbAAFKkKqZ9kOk7yrHaerpHick59qNiuJLOxeqxJkF28rafmPJ9hDez2KToGbSu1W6MMGVZb3jlYS7Eg==" saltValue="v+071O+mH8L+ElrjtBr8og==" spinCount="100000" sheet="1" selectLockedCells="1"/>
  <mergeCells count="13">
    <mergeCell ref="B10:C10"/>
    <mergeCell ref="B12:C12"/>
    <mergeCell ref="B13:C13"/>
    <mergeCell ref="B14:C14"/>
    <mergeCell ref="A53:D53"/>
    <mergeCell ref="B11:C11"/>
    <mergeCell ref="E5:M9"/>
    <mergeCell ref="B9:C9"/>
    <mergeCell ref="B4:C4"/>
    <mergeCell ref="B5:C5"/>
    <mergeCell ref="B6:C6"/>
    <mergeCell ref="B7:C7"/>
    <mergeCell ref="B8:C8"/>
  </mergeCells>
  <conditionalFormatting sqref="C37">
    <cfRule type="expression" dxfId="12" priority="53">
      <formula>(OR(F33&lt;&gt;F37,G33&lt;&gt;G37,H33&lt;&gt;H37,#REF!&lt;&gt;#REF!,#REF!&lt;&gt;#REF!,#REF!&lt;&gt;#REF!,#REF!&lt;&gt;#REF!,#REF!&lt;&gt;#REF!,#REF!&lt;&gt;#REF!,#REF!&lt;&gt;#REF!))</formula>
    </cfRule>
  </conditionalFormatting>
  <conditionalFormatting sqref="E10:E11">
    <cfRule type="expression" dxfId="11" priority="6">
      <formula>IF(AND(ISBLANK(E10),SUM(E$19:E$33)&gt;0),TRUE,FALSE)</formula>
    </cfRule>
  </conditionalFormatting>
  <conditionalFormatting sqref="E12:E13 I19:K21 I23:K28 I29 I31:K31 I33:K33 I45:K49">
    <cfRule type="expression" dxfId="10" priority="7">
      <formula>IF(AND(ISBLANK(E12),SUM(E$19:E$34)&gt;0),TRUE,FALSE)</formula>
    </cfRule>
  </conditionalFormatting>
  <conditionalFormatting sqref="F19:F21 I50:K50">
    <cfRule type="expression" dxfId="9" priority="20">
      <formula>IF(AND(ISBLANK(F19),SUM(F$19:F$33)&gt;0),TRUE,FALSE)</formula>
    </cfRule>
  </conditionalFormatting>
  <conditionalFormatting sqref="F23:F29">
    <cfRule type="expression" dxfId="8" priority="19">
      <formula>IF(AND(ISBLANK(F23),SUM(F$19:F$33)&gt;0),TRUE,FALSE)</formula>
    </cfRule>
  </conditionalFormatting>
  <conditionalFormatting sqref="F31">
    <cfRule type="expression" dxfId="7" priority="18">
      <formula>IF(AND(ISBLANK(F31),SUM(F$19:F$33)&gt;0),TRUE,FALSE)</formula>
    </cfRule>
  </conditionalFormatting>
  <conditionalFormatting sqref="F33">
    <cfRule type="expression" dxfId="6" priority="17">
      <formula>IF(AND(ISBLANK(F33),SUM(F$19:F$33)&gt;0),TRUE,FALSE)</formula>
    </cfRule>
  </conditionalFormatting>
  <conditionalFormatting sqref="F50">
    <cfRule type="expression" dxfId="5" priority="21">
      <formula>IF(AND(ISBLANK(F50),SUM(F$19:F$33)&gt;0),TRUE,FALSE)</formula>
    </cfRule>
  </conditionalFormatting>
  <conditionalFormatting sqref="J29">
    <cfRule type="expression" dxfId="4" priority="60">
      <formula>IF(AND(ISBLANK(J29),SUM(K$19:K$34)&gt;0),TRUE,FALSE)</formula>
    </cfRule>
  </conditionalFormatting>
  <conditionalFormatting sqref="K29">
    <cfRule type="expression" dxfId="3" priority="1">
      <formula>IF(AND(ISBLANK(K29),SUM(K$19:K$34)&gt;0),TRUE,FALSE)</formula>
    </cfRule>
  </conditionalFormatting>
  <conditionalFormatting sqref="L19:M21 L23:M29 L33:M33 L37:M42">
    <cfRule type="expression" dxfId="2" priority="23">
      <formula>IF(AND(ISBLANK(L19),SUM(L$19:L$33)&gt;0),TRUE,FALSE)</formula>
    </cfRule>
  </conditionalFormatting>
  <conditionalFormatting sqref="L31:M31">
    <cfRule type="expression" dxfId="1" priority="3">
      <formula>IF(AND(ISBLANK(L31),SUM(L$19:L$33)&gt;0),TRUE,FALSE)</formula>
    </cfRule>
  </conditionalFormatting>
  <conditionalFormatting sqref="L37:M37">
    <cfRule type="expression" dxfId="0" priority="22">
      <formula>(L37&lt;&gt;L33)</formula>
    </cfRule>
  </conditionalFormatting>
  <dataValidations count="7">
    <dataValidation type="whole" operator="greaterThanOrEqual" allowBlank="1" showInputMessage="1" showErrorMessage="1" sqref="F38:H39">
      <formula1>0</formula1>
    </dataValidation>
    <dataValidation type="whole" operator="greaterThan" allowBlank="1" showInputMessage="1" showErrorMessage="1" errorTitle="Fehler / erreur" error="Dieser Wert soll grösser als 0 sein / cette valeur doit être supérieure à 0." sqref="F37:H37 F40:H40">
      <formula1>0</formula1>
    </dataValidation>
    <dataValidation type="whole" operator="greaterThanOrEqual" allowBlank="1" showInputMessage="1" showErrorMessage="1" errorTitle="Fehler" error="Dieser Wert soll grösser als 0 sein." sqref="F41:H41">
      <formula1>0</formula1>
    </dataValidation>
    <dataValidation type="list" allowBlank="1" showInputMessage="1" showErrorMessage="1" sqref="B3">
      <formula1>"Deutsch,français"</formula1>
    </dataValidation>
    <dataValidation type="textLength" operator="equal" allowBlank="1" showInputMessage="1" showErrorMessage="1" errorTitle="Fehler / erreur" error="UID-Nr. bitte im folgenden Format eingeben: CHE-xxx.xxx.xxx /_x000a_Veuillez utiliser le format: CHE-xxx.xxx.xxx" sqref="B5:C5">
      <formula1>15</formula1>
    </dataValidation>
    <dataValidation type="custom" allowBlank="1" showInputMessage="1" showErrorMessage="1" errorTitle="Fehler / erreur" error="BUR-Nr. soll 8 Zeichen lang sein / le n° REE doit contenir 8 caractères." sqref="B7:C7">
      <formula1>AND(LEN(B7)=8,ISNUMBER(B7))</formula1>
    </dataValidation>
    <dataValidation type="textLength" operator="equal" allowBlank="1" showInputMessage="1" showErrorMessage="1" errorTitle="Fehler / erreur" error="Bitte eine vierstellige Jahreszahl (JJJJ) eingeben / Veuillez utiliser le format [aaaa]." sqref="B8:C8">
      <formula1>4</formula1>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Fehler / erreur" error="Bitte aus der Liste auswählen / Veuillez sélectionner une entrée de la liste.">
          <x14:formula1>
            <xm:f>Dropdown!$A$18:$A$20</xm:f>
          </x14:formula1>
          <xm:sqref>B6:C6</xm:sqref>
        </x14:dataValidation>
        <x14:dataValidation type="list" allowBlank="1" showInputMessage="1" showErrorMessage="1" errorTitle="Fehler / erreur" error="Bitte aus der Liste auswählen / Veuillez sélectionner une entrée de la liste.">
          <x14:formula1>
            <xm:f>Dropdown!$B$18:$B$21</xm:f>
          </x14:formula1>
          <xm:sqref>B9:C9</xm:sqref>
        </x14:dataValidation>
        <x14:dataValidation type="list" allowBlank="1" showInputMessage="1" showErrorMessage="1" errorTitle="Fehler / erreur" error="Bitte aus der Liste auswählen / Veuillez sélectionner une entrée de la liste.">
          <x14:formula1>
            <xm:f>Dropdown!$E$18:$E$20</xm:f>
          </x14:formula1>
          <xm:sqref>B12:C12</xm:sqref>
        </x14:dataValidation>
        <x14:dataValidation type="list" allowBlank="1" showInputMessage="1" showErrorMessage="1" errorTitle="Fehler / erreur" error="Bitte aus der Liste auswählen / Veuillez sélectionner une entrée de la liste.">
          <x14:formula1>
            <xm:f>Dropdown!$D$18:$D$21</xm:f>
          </x14:formula1>
          <xm:sqref>B11:C11</xm:sqref>
        </x14:dataValidation>
        <x14:dataValidation type="list" allowBlank="1" showInputMessage="1" showErrorMessage="1" errorTitle="Fehler / erreur" error="Bitte aus der Liste auswählen / Veuillez sélectionner une entrée de la liste.">
          <x14:formula1>
            <xm:f>Dropdown!$C$18:$C$21</xm:f>
          </x14:formula1>
          <xm:sqref>B10:C10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376"/>
  <sheetViews>
    <sheetView zoomScale="55" zoomScaleNormal="55" workbookViewId="0">
      <selection activeCell="H8" sqref="H8"/>
    </sheetView>
  </sheetViews>
  <sheetFormatPr baseColWidth="10" defaultColWidth="19" defaultRowHeight="15" x14ac:dyDescent="0.25"/>
  <cols>
    <col min="1" max="1" width="26.5703125" style="248" customWidth="1"/>
    <col min="2" max="2" width="25.140625" style="248" customWidth="1"/>
    <col min="3" max="3" width="9.7109375" style="248" customWidth="1"/>
    <col min="4" max="4" width="69.28515625" style="248" bestFit="1" customWidth="1"/>
    <col min="5" max="5" width="67" style="248" customWidth="1"/>
    <col min="6" max="6" width="5.85546875" style="248" customWidth="1"/>
    <col min="7" max="7" width="40.140625" style="251" customWidth="1"/>
    <col min="8" max="8" width="19" style="248"/>
    <col min="9" max="9" width="42.140625" customWidth="1"/>
    <col min="10" max="10" width="29.42578125" customWidth="1"/>
  </cols>
  <sheetData>
    <row r="1" spans="1:8" x14ac:dyDescent="0.25">
      <c r="A1" s="246" t="s">
        <v>5</v>
      </c>
      <c r="B1" s="246" t="s">
        <v>6</v>
      </c>
      <c r="C1" s="246" t="s">
        <v>7</v>
      </c>
      <c r="D1" s="246" t="s">
        <v>8</v>
      </c>
      <c r="E1" s="246" t="s">
        <v>9</v>
      </c>
      <c r="F1" s="246" t="s">
        <v>10</v>
      </c>
      <c r="G1" s="247" t="s">
        <v>11</v>
      </c>
      <c r="H1" s="246"/>
    </row>
    <row r="2" spans="1:8" x14ac:dyDescent="0.25">
      <c r="A2" s="248" t="str">
        <f t="shared" ref="A2:A64" si="0">B2&amp;C2</f>
        <v>04a_Korr_AkutA2</v>
      </c>
      <c r="B2" s="248" t="str">
        <f t="shared" ref="B2:B51" si="1">MID(H2,1,FIND("!",H2)-1)</f>
        <v>04a_Korr_Akut</v>
      </c>
      <c r="C2" s="248" t="str">
        <f t="shared" ref="C2:C51" si="2">SUBSTITUTE(MID(H2,FIND("!",H2)+1,LEN(H2)),"$",)</f>
        <v>A2</v>
      </c>
      <c r="D2" s="248" t="s">
        <v>35</v>
      </c>
      <c r="E2" s="248" t="s">
        <v>244</v>
      </c>
      <c r="G2" s="251" t="str">
        <f>'04a_Korr_Akut'!$A$2</f>
        <v>04a_Akutsomatik: Herleitung der schweregradbereinigten Fallkosten</v>
      </c>
      <c r="H2" s="248" t="s">
        <v>279</v>
      </c>
    </row>
    <row r="3" spans="1:8" x14ac:dyDescent="0.25">
      <c r="A3" s="248" t="str">
        <f t="shared" si="0"/>
        <v>04a_Korr_AkutA4</v>
      </c>
      <c r="B3" s="248" t="str">
        <f t="shared" si="1"/>
        <v>04a_Korr_Akut</v>
      </c>
      <c r="C3" s="248" t="str">
        <f t="shared" si="2"/>
        <v>A4</v>
      </c>
      <c r="D3" s="248" t="s">
        <v>12</v>
      </c>
      <c r="E3" s="248" t="s">
        <v>13</v>
      </c>
      <c r="G3" s="249" t="str">
        <f>'04a_Korr_Akut'!$A$4</f>
        <v>Name Leistungserbringer (juristische Einheit)</v>
      </c>
      <c r="H3" s="248" t="s">
        <v>280</v>
      </c>
    </row>
    <row r="4" spans="1:8" x14ac:dyDescent="0.25">
      <c r="A4" s="248" t="str">
        <f t="shared" si="0"/>
        <v>04a_Korr_AkutA5</v>
      </c>
      <c r="B4" s="248" t="str">
        <f t="shared" si="1"/>
        <v>04a_Korr_Akut</v>
      </c>
      <c r="C4" s="248" t="str">
        <f t="shared" si="2"/>
        <v>A5</v>
      </c>
      <c r="D4" s="248" t="s">
        <v>14</v>
      </c>
      <c r="E4" s="248" t="s">
        <v>15</v>
      </c>
      <c r="G4" s="249" t="str">
        <f>'04a_Korr_Akut'!$A$5</f>
        <v>UID (CHE-xxx.xxx.xxx)</v>
      </c>
      <c r="H4" s="248" t="s">
        <v>281</v>
      </c>
    </row>
    <row r="5" spans="1:8" x14ac:dyDescent="0.25">
      <c r="A5" s="248" t="str">
        <f t="shared" si="0"/>
        <v>04a_Korr_AkutA6</v>
      </c>
      <c r="B5" s="248" t="str">
        <f t="shared" si="1"/>
        <v>04a_Korr_Akut</v>
      </c>
      <c r="C5" s="248" t="str">
        <f t="shared" si="2"/>
        <v>A6</v>
      </c>
      <c r="D5" s="248" t="s">
        <v>16</v>
      </c>
      <c r="E5" s="248" t="s">
        <v>17</v>
      </c>
      <c r="G5" s="249" t="str">
        <f>'04a_Korr_Akut'!$A$6</f>
        <v>Mehrere Standorte: ja/nein?</v>
      </c>
      <c r="H5" s="248" t="s">
        <v>282</v>
      </c>
    </row>
    <row r="6" spans="1:8" x14ac:dyDescent="0.25">
      <c r="A6" s="248" t="str">
        <f t="shared" si="0"/>
        <v>04a_Korr_AkutA7</v>
      </c>
      <c r="B6" s="248" t="str">
        <f t="shared" si="1"/>
        <v>04a_Korr_Akut</v>
      </c>
      <c r="C6" s="248" t="str">
        <f t="shared" si="2"/>
        <v>A7</v>
      </c>
      <c r="D6" s="248" t="s">
        <v>30</v>
      </c>
      <c r="E6" s="250" t="s">
        <v>31</v>
      </c>
      <c r="G6" s="249" t="str">
        <f>'04a_Korr_Akut'!$A$7</f>
        <v>BUR-Nummer (wenn 1 Standort)</v>
      </c>
      <c r="H6" s="248" t="s">
        <v>283</v>
      </c>
    </row>
    <row r="7" spans="1:8" x14ac:dyDescent="0.25">
      <c r="A7" s="248" t="str">
        <f t="shared" si="0"/>
        <v>04a_Korr_AkutA8</v>
      </c>
      <c r="B7" s="248" t="str">
        <f t="shared" si="1"/>
        <v>04a_Korr_Akut</v>
      </c>
      <c r="C7" s="248" t="str">
        <f t="shared" si="2"/>
        <v>A8</v>
      </c>
      <c r="D7" s="248" t="s">
        <v>18</v>
      </c>
      <c r="E7" s="248" t="s">
        <v>19</v>
      </c>
      <c r="G7" s="249" t="str">
        <f>'04a_Korr_Akut'!$A$8</f>
        <v>Datenjahr</v>
      </c>
      <c r="H7" s="248" t="s">
        <v>284</v>
      </c>
    </row>
    <row r="8" spans="1:8" x14ac:dyDescent="0.25">
      <c r="A8" s="248" t="str">
        <f t="shared" si="0"/>
        <v>04a_Korr_AkutA9</v>
      </c>
      <c r="B8" s="248" t="str">
        <f t="shared" si="1"/>
        <v>04a_Korr_Akut</v>
      </c>
      <c r="C8" s="248" t="str">
        <f t="shared" si="2"/>
        <v>A9</v>
      </c>
      <c r="D8" s="248" t="s">
        <v>20</v>
      </c>
      <c r="E8" s="248" t="s">
        <v>20</v>
      </c>
      <c r="G8" s="249" t="str">
        <f>'04a_Korr_Akut'!$A$9</f>
        <v>Version ITAR_K</v>
      </c>
      <c r="H8" s="248" t="s">
        <v>285</v>
      </c>
    </row>
    <row r="9" spans="1:8" x14ac:dyDescent="0.25">
      <c r="A9" s="248" t="str">
        <f t="shared" si="0"/>
        <v>04a_Korr_AkutA10</v>
      </c>
      <c r="B9" s="248" t="str">
        <f t="shared" si="1"/>
        <v>04a_Korr_Akut</v>
      </c>
      <c r="C9" s="248" t="str">
        <f t="shared" si="2"/>
        <v>A10</v>
      </c>
      <c r="D9" s="248" t="s">
        <v>21</v>
      </c>
      <c r="E9" s="248" t="s">
        <v>21</v>
      </c>
      <c r="G9" s="249" t="str">
        <f>'04a_Korr_Akut'!$A$10</f>
        <v>Version SwissDRG</v>
      </c>
      <c r="H9" s="248" t="s">
        <v>286</v>
      </c>
    </row>
    <row r="10" spans="1:8" x14ac:dyDescent="0.25">
      <c r="A10" s="248" t="str">
        <f t="shared" si="0"/>
        <v>04a_Korr_AkutA11</v>
      </c>
      <c r="B10" s="248" t="str">
        <f t="shared" si="1"/>
        <v>04a_Korr_Akut</v>
      </c>
      <c r="C10" s="248" t="str">
        <f t="shared" si="2"/>
        <v>A11</v>
      </c>
      <c r="D10" s="248" t="s">
        <v>22</v>
      </c>
      <c r="E10" s="248" t="s">
        <v>23</v>
      </c>
      <c r="G10" s="249" t="str">
        <f>'04a_Korr_Akut'!$A$11</f>
        <v>Version TARPSY-Grouper</v>
      </c>
      <c r="H10" s="248" t="s">
        <v>287</v>
      </c>
    </row>
    <row r="11" spans="1:8" x14ac:dyDescent="0.25">
      <c r="A11" s="248" t="str">
        <f t="shared" ref="A11" si="3">B11&amp;C11</f>
        <v>04a_Korr_AkutA12</v>
      </c>
      <c r="B11" s="248" t="str">
        <f t="shared" ref="B11" si="4">MID(H11,1,FIND("!",H11)-1)</f>
        <v>04a_Korr_Akut</v>
      </c>
      <c r="C11" s="248" t="str">
        <f t="shared" ref="C11" si="5">SUBSTITUTE(MID(H11,FIND("!",H11)+1,LEN(H11)),"$",)</f>
        <v>A12</v>
      </c>
      <c r="D11" s="248" t="s">
        <v>215</v>
      </c>
      <c r="E11" s="248" t="s">
        <v>216</v>
      </c>
      <c r="G11" s="249" t="str">
        <f>'04a_Korr_Akut'!$A$12</f>
        <v>Version ST Reha Grouper</v>
      </c>
      <c r="H11" s="248" t="s">
        <v>288</v>
      </c>
    </row>
    <row r="12" spans="1:8" x14ac:dyDescent="0.25">
      <c r="A12" s="248" t="str">
        <f t="shared" si="0"/>
        <v>04a_Korr_AkutA13</v>
      </c>
      <c r="B12" s="248" t="str">
        <f t="shared" si="1"/>
        <v>04a_Korr_Akut</v>
      </c>
      <c r="C12" s="248" t="str">
        <f t="shared" si="2"/>
        <v>A13</v>
      </c>
      <c r="D12" s="248" t="s">
        <v>24</v>
      </c>
      <c r="E12" s="248" t="s">
        <v>25</v>
      </c>
      <c r="G12" s="249" t="str">
        <f>'04a_Korr_Akut'!$A$13</f>
        <v>Prüfung durch Kanton am [TT.MM.JJJJ]</v>
      </c>
      <c r="H12" s="248" t="s">
        <v>289</v>
      </c>
    </row>
    <row r="13" spans="1:8" x14ac:dyDescent="0.25">
      <c r="A13" s="248" t="str">
        <f t="shared" si="0"/>
        <v>04a_Korr_AkutA14</v>
      </c>
      <c r="B13" s="248" t="str">
        <f t="shared" si="1"/>
        <v>04a_Korr_Akut</v>
      </c>
      <c r="C13" s="248" t="str">
        <f t="shared" si="2"/>
        <v>A14</v>
      </c>
      <c r="D13" s="248" t="s">
        <v>26</v>
      </c>
      <c r="E13" s="248" t="s">
        <v>27</v>
      </c>
      <c r="G13" s="249" t="str">
        <f>'04a_Korr_Akut'!$A$14</f>
        <v>Kontaktperson Kanton (E-Mail)</v>
      </c>
      <c r="H13" s="248" t="s">
        <v>290</v>
      </c>
    </row>
    <row r="14" spans="1:8" x14ac:dyDescent="0.25">
      <c r="A14" s="248" t="str">
        <f t="shared" si="0"/>
        <v>04a_Korr_AkutA16</v>
      </c>
      <c r="B14" s="248" t="str">
        <f t="shared" si="1"/>
        <v>04a_Korr_Akut</v>
      </c>
      <c r="C14" s="248" t="str">
        <f t="shared" si="2"/>
        <v>A16</v>
      </c>
      <c r="D14" s="248" t="s">
        <v>36</v>
      </c>
      <c r="E14" s="248" t="s">
        <v>37</v>
      </c>
      <c r="G14" s="249" t="str">
        <f>'04a_Korr_Akut'!$A$16</f>
        <v>Vorgehen zur Herleitung der schweregradbereinigten Fallkosten</v>
      </c>
      <c r="H14" s="248" t="s">
        <v>291</v>
      </c>
    </row>
    <row r="15" spans="1:8" x14ac:dyDescent="0.25">
      <c r="A15" s="248" t="str">
        <f t="shared" si="0"/>
        <v>04a_Korr_AkutA17</v>
      </c>
      <c r="B15" s="248" t="str">
        <f t="shared" si="1"/>
        <v>04a_Korr_Akut</v>
      </c>
      <c r="C15" s="248" t="str">
        <f t="shared" si="2"/>
        <v>A17</v>
      </c>
      <c r="D15" s="250" t="s">
        <v>38</v>
      </c>
      <c r="E15" s="250" t="s">
        <v>39</v>
      </c>
      <c r="G15" s="249" t="str">
        <f>'04a_Korr_Akut'!$A$17</f>
        <v>Wichtiger Hinweis: Pflichtfelder sind rot umrandet</v>
      </c>
      <c r="H15" s="248" t="s">
        <v>292</v>
      </c>
    </row>
    <row r="16" spans="1:8" x14ac:dyDescent="0.25">
      <c r="A16" s="248" t="str">
        <f t="shared" si="0"/>
        <v>04a_Korr_AkutA19</v>
      </c>
      <c r="B16" s="248" t="str">
        <f t="shared" si="1"/>
        <v>04a_Korr_Akut</v>
      </c>
      <c r="C16" s="248" t="str">
        <f t="shared" si="2"/>
        <v>A19</v>
      </c>
      <c r="D16" s="248" t="s">
        <v>40</v>
      </c>
      <c r="E16" s="248" t="s">
        <v>41</v>
      </c>
      <c r="G16" s="249" t="str">
        <f>'04a_Korr_Akut'!$A$19</f>
        <v xml:space="preserve">Total Kosten gemäss BEBU in CHF gemäss Kostenausweis ITAR_K </v>
      </c>
      <c r="H16" s="248" t="s">
        <v>293</v>
      </c>
    </row>
    <row r="17" spans="1:8" x14ac:dyDescent="0.25">
      <c r="A17" s="248" t="str">
        <f t="shared" si="0"/>
        <v>04a_Korr_AkutA20</v>
      </c>
      <c r="B17" s="248" t="str">
        <f t="shared" si="1"/>
        <v>04a_Korr_Akut</v>
      </c>
      <c r="C17" s="248" t="str">
        <f t="shared" si="2"/>
        <v>A20</v>
      </c>
      <c r="D17" s="248" t="s">
        <v>42</v>
      </c>
      <c r="E17" s="248" t="s">
        <v>43</v>
      </c>
      <c r="G17" s="249" t="str">
        <f>'04a_Korr_Akut'!$A$20</f>
        <v xml:space="preserve">./. ANK nach REKOLE  gemäss Kostenausweis ITAR_K  </v>
      </c>
      <c r="H17" s="248" t="s">
        <v>294</v>
      </c>
    </row>
    <row r="18" spans="1:8" x14ac:dyDescent="0.25">
      <c r="A18" s="248" t="str">
        <f t="shared" si="0"/>
        <v>04a_Korr_AkutA21</v>
      </c>
      <c r="B18" s="248" t="str">
        <f t="shared" si="1"/>
        <v>04a_Korr_Akut</v>
      </c>
      <c r="C18" s="248" t="str">
        <f t="shared" si="2"/>
        <v>A21</v>
      </c>
      <c r="D18" s="248" t="s">
        <v>44</v>
      </c>
      <c r="E18" s="248" t="s">
        <v>45</v>
      </c>
      <c r="G18" s="249" t="str">
        <f>'04a_Korr_Akut'!$A$21</f>
        <v>+ ANK nach VKL gemäss Kostenausweis ITAR_K</v>
      </c>
      <c r="H18" s="248" t="s">
        <v>295</v>
      </c>
    </row>
    <row r="19" spans="1:8" x14ac:dyDescent="0.25">
      <c r="A19" s="248" t="str">
        <f t="shared" si="0"/>
        <v>04a_Korr_AkutA22</v>
      </c>
      <c r="B19" s="248" t="str">
        <f t="shared" si="1"/>
        <v>04a_Korr_Akut</v>
      </c>
      <c r="C19" s="248" t="str">
        <f t="shared" si="2"/>
        <v>A22</v>
      </c>
      <c r="D19" s="248" t="s">
        <v>46</v>
      </c>
      <c r="E19" s="248" t="s">
        <v>47</v>
      </c>
      <c r="G19" s="249" t="str">
        <f>'04a_Korr_Akut'!$A$22</f>
        <v xml:space="preserve">Total Kosten gemäss BEBU  (inkl. ANK nach VKL) </v>
      </c>
      <c r="H19" s="248" t="s">
        <v>296</v>
      </c>
    </row>
    <row r="20" spans="1:8" x14ac:dyDescent="0.25">
      <c r="A20" s="248" t="str">
        <f t="shared" si="0"/>
        <v>04a_Korr_AkutA23</v>
      </c>
      <c r="B20" s="248" t="str">
        <f t="shared" si="1"/>
        <v>04a_Korr_Akut</v>
      </c>
      <c r="C20" s="248" t="str">
        <f t="shared" si="2"/>
        <v>A23</v>
      </c>
      <c r="D20" s="248" t="s">
        <v>48</v>
      </c>
      <c r="E20" s="248" t="s">
        <v>49</v>
      </c>
      <c r="G20" s="249" t="str">
        <f>'04a_Korr_Akut'!$A$23</f>
        <v>./. Kosten, die fälschlicherweise auf den baseraterelevanten Kostenträgern geführt werden</v>
      </c>
      <c r="H20" s="248" t="s">
        <v>297</v>
      </c>
    </row>
    <row r="21" spans="1:8" x14ac:dyDescent="0.25">
      <c r="A21" s="248" t="str">
        <f t="shared" si="0"/>
        <v>04a_Korr_AkutA24</v>
      </c>
      <c r="B21" s="248" t="str">
        <f t="shared" si="1"/>
        <v>04a_Korr_Akut</v>
      </c>
      <c r="C21" s="248" t="str">
        <f t="shared" si="2"/>
        <v>A24</v>
      </c>
      <c r="D21" s="248" t="s">
        <v>50</v>
      </c>
      <c r="E21" s="248" t="s">
        <v>51</v>
      </c>
      <c r="G21" s="249" t="str">
        <f>'04a_Korr_Akut'!$A$24</f>
        <v xml:space="preserve">./. Kosten für direkt an Patienten verrechnete Leistungen (Kontengr. 65) </v>
      </c>
      <c r="H21" s="248" t="s">
        <v>298</v>
      </c>
    </row>
    <row r="22" spans="1:8" x14ac:dyDescent="0.25">
      <c r="A22" s="248" t="str">
        <f t="shared" si="0"/>
        <v>04a_Korr_AkutA25</v>
      </c>
      <c r="B22" s="248" t="str">
        <f t="shared" si="1"/>
        <v>04a_Korr_Akut</v>
      </c>
      <c r="C22" s="248" t="str">
        <f t="shared" si="2"/>
        <v>A25</v>
      </c>
      <c r="D22" s="248" t="s">
        <v>52</v>
      </c>
      <c r="E22" s="248" t="s">
        <v>53</v>
      </c>
      <c r="G22" s="249" t="str">
        <f>'04a_Korr_Akut'!$A$25</f>
        <v xml:space="preserve"> + Erlöse Kontengruppe 66</v>
      </c>
      <c r="H22" s="248" t="s">
        <v>299</v>
      </c>
    </row>
    <row r="23" spans="1:8" x14ac:dyDescent="0.25">
      <c r="A23" s="248" t="str">
        <f t="shared" si="0"/>
        <v>04a_Korr_AkutA26</v>
      </c>
      <c r="B23" s="248" t="str">
        <f t="shared" si="1"/>
        <v>04a_Korr_Akut</v>
      </c>
      <c r="C23" s="248" t="str">
        <f t="shared" si="2"/>
        <v>A26</v>
      </c>
      <c r="D23" s="248" t="s">
        <v>54</v>
      </c>
      <c r="E23" s="248" t="s">
        <v>55</v>
      </c>
      <c r="G23" s="249" t="str">
        <f>'04a_Korr_Akut'!$A$26</f>
        <v>./. Kosten für zusätzlich vergütete Leistungen (z.B. unbewertete DRG und bewertete und unbewertete Zusatzentgelte SwissDRG (Dialyse, Kunstherzen), andere Sonderentgelte)</v>
      </c>
      <c r="H23" s="248" t="s">
        <v>300</v>
      </c>
    </row>
    <row r="24" spans="1:8" x14ac:dyDescent="0.25">
      <c r="A24" s="248" t="str">
        <f t="shared" si="0"/>
        <v>04a_Korr_AkutA27</v>
      </c>
      <c r="B24" s="248" t="str">
        <f t="shared" si="1"/>
        <v>04a_Korr_Akut</v>
      </c>
      <c r="C24" s="248" t="str">
        <f t="shared" si="2"/>
        <v>A27</v>
      </c>
      <c r="D24" s="248" t="s">
        <v>56</v>
      </c>
      <c r="E24" s="248" t="s">
        <v>57</v>
      </c>
      <c r="G24" s="249" t="str">
        <f>'04a_Korr_Akut'!$A$27</f>
        <v xml:space="preserve">./. Kosten für Arzthonorare für zusätzliche Leistungen bei zusatzversicherten Patienten  </v>
      </c>
      <c r="H24" s="248" t="s">
        <v>301</v>
      </c>
    </row>
    <row r="25" spans="1:8" x14ac:dyDescent="0.25">
      <c r="A25" s="248" t="str">
        <f t="shared" si="0"/>
        <v>04a_Korr_AkutA28</v>
      </c>
      <c r="B25" s="248" t="str">
        <f t="shared" si="1"/>
        <v>04a_Korr_Akut</v>
      </c>
      <c r="C25" s="248" t="str">
        <f t="shared" si="2"/>
        <v>A28</v>
      </c>
      <c r="D25" s="248" t="s">
        <v>58</v>
      </c>
      <c r="E25" s="248" t="s">
        <v>59</v>
      </c>
      <c r="G25" s="249" t="str">
        <f>'04a_Korr_Akut'!$A$28</f>
        <v>./.  Mehrkosten bei Leistungen für zusatzversicherte Patienten</v>
      </c>
      <c r="H25" s="248" t="s">
        <v>302</v>
      </c>
    </row>
    <row r="26" spans="1:8" x14ac:dyDescent="0.25">
      <c r="A26" s="248" t="str">
        <f t="shared" si="0"/>
        <v>04a_Korr_AkutA29</v>
      </c>
      <c r="B26" s="248" t="str">
        <f t="shared" si="1"/>
        <v>04a_Korr_Akut</v>
      </c>
      <c r="C26" s="248" t="str">
        <f t="shared" si="2"/>
        <v>A29</v>
      </c>
      <c r="D26" s="248" t="s">
        <v>60</v>
      </c>
      <c r="E26" s="248" t="s">
        <v>61</v>
      </c>
      <c r="G26" s="249" t="str">
        <f>'04a_Korr_Akut'!$A$29</f>
        <v>./. Zinsaufwand effektiv (46)</v>
      </c>
      <c r="H26" s="248" t="s">
        <v>303</v>
      </c>
    </row>
    <row r="27" spans="1:8" x14ac:dyDescent="0.25">
      <c r="A27" s="248" t="str">
        <f t="shared" si="0"/>
        <v>04a_Korr_AkutA30</v>
      </c>
      <c r="B27" s="248" t="str">
        <f t="shared" si="1"/>
        <v>04a_Korr_Akut</v>
      </c>
      <c r="C27" s="248" t="str">
        <f t="shared" si="2"/>
        <v>A30</v>
      </c>
      <c r="D27" s="248" t="s">
        <v>62</v>
      </c>
      <c r="E27" s="248" t="s">
        <v>63</v>
      </c>
      <c r="G27" s="249" t="str">
        <f>'04a_Korr_Akut'!$A$30</f>
        <v xml:space="preserve">Total Kosten gemäss BEBU bereinigt vor Aufrechnung kalkulatorische Zinsen </v>
      </c>
      <c r="H27" s="248" t="s">
        <v>304</v>
      </c>
    </row>
    <row r="28" spans="1:8" x14ac:dyDescent="0.25">
      <c r="A28" s="248" t="str">
        <f t="shared" si="0"/>
        <v>04a_Korr_AkutA31</v>
      </c>
      <c r="B28" s="248" t="str">
        <f t="shared" si="1"/>
        <v>04a_Korr_Akut</v>
      </c>
      <c r="C28" s="248" t="str">
        <f t="shared" si="2"/>
        <v>A31</v>
      </c>
      <c r="D28" s="248" t="s">
        <v>64</v>
      </c>
      <c r="E28" s="248" t="s">
        <v>65</v>
      </c>
      <c r="G28" s="253" t="str">
        <f>'04a_Korr_Akut'!$A$31</f>
        <v>+ Verzinsung Umlaufvermögen (kalkulatorisch)</v>
      </c>
      <c r="H28" s="248" t="s">
        <v>305</v>
      </c>
    </row>
    <row r="29" spans="1:8" x14ac:dyDescent="0.25">
      <c r="A29" s="248" t="str">
        <f t="shared" si="0"/>
        <v>04a_Korr_AkutA32</v>
      </c>
      <c r="B29" s="248" t="str">
        <f t="shared" si="1"/>
        <v>04a_Korr_Akut</v>
      </c>
      <c r="C29" s="248" t="str">
        <f t="shared" si="2"/>
        <v>A32</v>
      </c>
      <c r="D29" s="248" t="s">
        <v>66</v>
      </c>
      <c r="E29" s="248" t="s">
        <v>67</v>
      </c>
      <c r="G29" s="249" t="str">
        <f>'04a_Korr_Akut'!$A$32</f>
        <v xml:space="preserve">Benchmarkrelevante Kosten stationärer Bereich </v>
      </c>
      <c r="H29" s="248" t="s">
        <v>306</v>
      </c>
    </row>
    <row r="30" spans="1:8" x14ac:dyDescent="0.25">
      <c r="A30" s="248" t="str">
        <f t="shared" si="0"/>
        <v>04a_Korr_AkutA33</v>
      </c>
      <c r="B30" s="248" t="str">
        <f t="shared" si="1"/>
        <v>04a_Korr_Akut</v>
      </c>
      <c r="C30" s="248" t="str">
        <f t="shared" si="2"/>
        <v>A33</v>
      </c>
      <c r="D30" s="248" t="s">
        <v>68</v>
      </c>
      <c r="E30" s="248" t="s">
        <v>165</v>
      </c>
      <c r="G30" s="249" t="str">
        <f>'04a_Korr_Akut'!$A$33</f>
        <v>Case Mix stationäre Fälle (DRG-Bereich: nur bewertete Fälle)</v>
      </c>
      <c r="H30" s="248" t="s">
        <v>307</v>
      </c>
    </row>
    <row r="31" spans="1:8" x14ac:dyDescent="0.25">
      <c r="A31" s="248" t="str">
        <f t="shared" si="0"/>
        <v>04a_Korr_AkutA34</v>
      </c>
      <c r="B31" s="248" t="str">
        <f t="shared" si="1"/>
        <v>04a_Korr_Akut</v>
      </c>
      <c r="C31" s="248" t="str">
        <f t="shared" si="2"/>
        <v>A34</v>
      </c>
      <c r="D31" s="248" t="s">
        <v>166</v>
      </c>
      <c r="E31" s="248" t="s">
        <v>167</v>
      </c>
      <c r="G31" s="249" t="str">
        <f>'04a_Korr_Akut'!$A$34</f>
        <v xml:space="preserve">CMI-bereinigte Fallkosten </v>
      </c>
      <c r="H31" s="248" t="s">
        <v>308</v>
      </c>
    </row>
    <row r="32" spans="1:8" x14ac:dyDescent="0.25">
      <c r="A32" s="248" t="str">
        <f t="shared" si="0"/>
        <v>04a_Korr_AkutA36</v>
      </c>
      <c r="B32" s="248" t="str">
        <f t="shared" si="1"/>
        <v>04a_Korr_Akut</v>
      </c>
      <c r="C32" s="248" t="str">
        <f t="shared" si="2"/>
        <v>A36</v>
      </c>
      <c r="D32" s="248" t="s">
        <v>69</v>
      </c>
      <c r="E32" s="248" t="s">
        <v>70</v>
      </c>
      <c r="G32" s="249" t="str">
        <f>'04a_Korr_Akut'!$A$36</f>
        <v xml:space="preserve">Zusätzliche standardisierte Informationen </v>
      </c>
      <c r="H32" s="248" t="s">
        <v>309</v>
      </c>
    </row>
    <row r="33" spans="1:8" x14ac:dyDescent="0.25">
      <c r="A33" s="248" t="str">
        <f t="shared" si="0"/>
        <v>04a_Korr_AkutA38</v>
      </c>
      <c r="B33" s="248" t="str">
        <f t="shared" si="1"/>
        <v>04a_Korr_Akut</v>
      </c>
      <c r="C33" s="248" t="str">
        <f t="shared" si="2"/>
        <v>A38</v>
      </c>
      <c r="D33" s="248" t="s">
        <v>71</v>
      </c>
      <c r="E33" s="248" t="s">
        <v>72</v>
      </c>
      <c r="G33" s="249">
        <f>'04a_Korr_Akut'!$A$38</f>
        <v>0</v>
      </c>
      <c r="H33" s="248" t="s">
        <v>310</v>
      </c>
    </row>
    <row r="34" spans="1:8" x14ac:dyDescent="0.25">
      <c r="A34" s="248" t="str">
        <f t="shared" si="0"/>
        <v>04a_Korr_AkutA39</v>
      </c>
      <c r="B34" s="248" t="str">
        <f t="shared" si="1"/>
        <v>04a_Korr_Akut</v>
      </c>
      <c r="C34" s="248" t="str">
        <f t="shared" si="2"/>
        <v>A39</v>
      </c>
      <c r="D34" s="248" t="s">
        <v>73</v>
      </c>
      <c r="E34" s="248" t="s">
        <v>74</v>
      </c>
      <c r="G34" s="249" t="str">
        <f>'04a_Korr_Akut'!$A$39</f>
        <v>Anzahl stationäre Fälle</v>
      </c>
      <c r="H34" s="248" t="s">
        <v>311</v>
      </c>
    </row>
    <row r="35" spans="1:8" x14ac:dyDescent="0.25">
      <c r="A35" s="248" t="str">
        <f t="shared" si="0"/>
        <v>04a_Korr_AkutA40</v>
      </c>
      <c r="B35" s="248" t="str">
        <f t="shared" si="1"/>
        <v>04a_Korr_Akut</v>
      </c>
      <c r="C35" s="248" t="str">
        <f t="shared" si="2"/>
        <v>A40</v>
      </c>
      <c r="D35" s="252" t="s">
        <v>75</v>
      </c>
      <c r="E35" s="252" t="s">
        <v>76</v>
      </c>
      <c r="G35" s="249" t="str">
        <f>'04a_Korr_Akut'!$A$40</f>
        <v xml:space="preserve">    davon bewertete Fälle</v>
      </c>
      <c r="H35" s="248" t="s">
        <v>312</v>
      </c>
    </row>
    <row r="36" spans="1:8" x14ac:dyDescent="0.25">
      <c r="A36" s="248" t="str">
        <f t="shared" si="0"/>
        <v>04a_Korr_AkutA41</v>
      </c>
      <c r="B36" s="248" t="str">
        <f t="shared" si="1"/>
        <v>04a_Korr_Akut</v>
      </c>
      <c r="C36" s="248" t="str">
        <f t="shared" si="2"/>
        <v>A41</v>
      </c>
      <c r="D36" s="252" t="s">
        <v>77</v>
      </c>
      <c r="E36" s="252" t="s">
        <v>78</v>
      </c>
      <c r="G36" s="249" t="str">
        <f>'04a_Korr_Akut'!$A$41</f>
        <v xml:space="preserve">    davon bewertete Fälle Halbprivatpatienten</v>
      </c>
      <c r="H36" s="248" t="s">
        <v>313</v>
      </c>
    </row>
    <row r="37" spans="1:8" x14ac:dyDescent="0.25">
      <c r="A37" s="248" t="str">
        <f t="shared" si="0"/>
        <v>04a_Korr_AkutA42</v>
      </c>
      <c r="B37" s="248" t="str">
        <f t="shared" si="1"/>
        <v>04a_Korr_Akut</v>
      </c>
      <c r="C37" s="248" t="str">
        <f t="shared" si="2"/>
        <v>A42</v>
      </c>
      <c r="D37" s="252" t="s">
        <v>79</v>
      </c>
      <c r="E37" s="252" t="s">
        <v>80</v>
      </c>
      <c r="G37" s="249" t="str">
        <f>'04a_Korr_Akut'!$A$42</f>
        <v xml:space="preserve">    davon bewertete Fälle Privatpatienten</v>
      </c>
      <c r="H37" s="248" t="s">
        <v>314</v>
      </c>
    </row>
    <row r="38" spans="1:8" x14ac:dyDescent="0.25">
      <c r="A38" s="248" t="str">
        <f t="shared" si="0"/>
        <v>04a_Korr_AkutA43</v>
      </c>
      <c r="B38" s="248" t="str">
        <f t="shared" si="1"/>
        <v>04a_Korr_Akut</v>
      </c>
      <c r="C38" s="248" t="str">
        <f t="shared" si="2"/>
        <v>A43</v>
      </c>
      <c r="D38" s="248" t="s">
        <v>81</v>
      </c>
      <c r="E38" s="248" t="s">
        <v>82</v>
      </c>
      <c r="G38" s="249" t="str">
        <f>'04a_Korr_Akut'!$A$43</f>
        <v xml:space="preserve">Case Mix Index (CMI) </v>
      </c>
      <c r="H38" s="248" t="s">
        <v>315</v>
      </c>
    </row>
    <row r="39" spans="1:8" x14ac:dyDescent="0.25">
      <c r="A39" s="248" t="str">
        <f t="shared" si="0"/>
        <v>04a_Korr_AkutA44</v>
      </c>
      <c r="B39" s="248" t="str">
        <f t="shared" si="1"/>
        <v>04a_Korr_Akut</v>
      </c>
      <c r="C39" s="248" t="str">
        <f t="shared" si="2"/>
        <v>A44</v>
      </c>
      <c r="D39" s="248" t="s">
        <v>83</v>
      </c>
      <c r="E39" s="248" t="s">
        <v>84</v>
      </c>
      <c r="G39" s="249" t="str">
        <f>'04a_Korr_Akut'!$A$44</f>
        <v xml:space="preserve">Anlagenutzungskosten ANK nach VKL </v>
      </c>
      <c r="H39" s="248" t="s">
        <v>316</v>
      </c>
    </row>
    <row r="40" spans="1:8" x14ac:dyDescent="0.25">
      <c r="A40" s="248" t="str">
        <f t="shared" si="0"/>
        <v>04a_Korr_AkutA45</v>
      </c>
      <c r="B40" s="248" t="str">
        <f t="shared" si="1"/>
        <v>04a_Korr_Akut</v>
      </c>
      <c r="C40" s="248" t="str">
        <f t="shared" si="2"/>
        <v>A45</v>
      </c>
      <c r="D40" s="248" t="s">
        <v>85</v>
      </c>
      <c r="E40" s="248" t="s">
        <v>86</v>
      </c>
      <c r="G40" s="249" t="str">
        <f>'04a_Korr_Akut'!$A$45</f>
        <v xml:space="preserve">ANK in % der benchmarkrelevanten Kosten gemäss Zeile 32 dieser Tabelle </v>
      </c>
      <c r="H40" s="248" t="s">
        <v>317</v>
      </c>
    </row>
    <row r="41" spans="1:8" x14ac:dyDescent="0.25">
      <c r="A41" s="248" t="str">
        <f t="shared" si="0"/>
        <v>04a_Korr_AkutA47</v>
      </c>
      <c r="B41" s="248" t="str">
        <f t="shared" si="1"/>
        <v>04a_Korr_Akut</v>
      </c>
      <c r="C41" s="248" t="str">
        <f t="shared" si="2"/>
        <v>A47</v>
      </c>
      <c r="D41" s="248" t="s">
        <v>87</v>
      </c>
      <c r="E41" s="248" t="s">
        <v>88</v>
      </c>
      <c r="G41" s="249" t="str">
        <f>'04a_Korr_Akut'!$A$47</f>
        <v xml:space="preserve">Zusätzliche Informationen </v>
      </c>
      <c r="H41" s="248" t="s">
        <v>318</v>
      </c>
    </row>
    <row r="42" spans="1:8" x14ac:dyDescent="0.25">
      <c r="A42" s="248" t="str">
        <f t="shared" ref="A42:A45" si="6">B42&amp;C42</f>
        <v>04a_Korr_AkutB6</v>
      </c>
      <c r="B42" s="248" t="str">
        <f t="shared" ref="B42:B45" si="7">MID(H42,1,FIND("!",H42)-1)</f>
        <v>04a_Korr_Akut</v>
      </c>
      <c r="C42" s="248" t="str">
        <f t="shared" ref="C42:C45" si="8">SUBSTITUTE(MID(H42,FIND("!",H42)+1,LEN(H42)),"$",)</f>
        <v>B6</v>
      </c>
      <c r="D42" s="248" t="s">
        <v>28</v>
      </c>
      <c r="E42" s="248" t="s">
        <v>29</v>
      </c>
      <c r="F42" s="246"/>
      <c r="G42" s="249" t="str">
        <f>'04a_Korr_Akut'!$B$6</f>
        <v>[bitte wählen]</v>
      </c>
      <c r="H42" s="248" t="s">
        <v>319</v>
      </c>
    </row>
    <row r="43" spans="1:8" x14ac:dyDescent="0.25">
      <c r="A43" s="248" t="str">
        <f t="shared" si="6"/>
        <v>04a_Korr_AkutB9</v>
      </c>
      <c r="B43" s="248" t="str">
        <f t="shared" si="7"/>
        <v>04a_Korr_Akut</v>
      </c>
      <c r="C43" s="248" t="str">
        <f t="shared" si="8"/>
        <v>B9</v>
      </c>
      <c r="D43" s="248" t="s">
        <v>28</v>
      </c>
      <c r="E43" s="248" t="s">
        <v>29</v>
      </c>
      <c r="F43" s="246"/>
      <c r="G43" s="249" t="str">
        <f>'04a_Korr_Akut'!$B$9</f>
        <v>[bitte wählen]</v>
      </c>
      <c r="H43" s="248" t="s">
        <v>320</v>
      </c>
    </row>
    <row r="44" spans="1:8" x14ac:dyDescent="0.25">
      <c r="A44" s="248" t="str">
        <f t="shared" si="6"/>
        <v>04a_Korr_AkutB10</v>
      </c>
      <c r="B44" s="248" t="str">
        <f t="shared" si="7"/>
        <v>04a_Korr_Akut</v>
      </c>
      <c r="C44" s="248" t="str">
        <f t="shared" si="8"/>
        <v>B10</v>
      </c>
      <c r="D44" s="248" t="s">
        <v>28</v>
      </c>
      <c r="E44" s="248" t="s">
        <v>29</v>
      </c>
      <c r="F44" s="246"/>
      <c r="G44" s="249" t="str">
        <f>'04a_Korr_Akut'!$B$10</f>
        <v>[bitte wählen]</v>
      </c>
      <c r="H44" s="248" t="s">
        <v>321</v>
      </c>
    </row>
    <row r="45" spans="1:8" x14ac:dyDescent="0.25">
      <c r="A45" s="248" t="str">
        <f t="shared" si="6"/>
        <v>04a_Korr_AkutB11</v>
      </c>
      <c r="B45" s="248" t="str">
        <f t="shared" si="7"/>
        <v>04a_Korr_Akut</v>
      </c>
      <c r="C45" s="248" t="str">
        <f t="shared" si="8"/>
        <v>B11</v>
      </c>
      <c r="D45" s="248" t="s">
        <v>28</v>
      </c>
      <c r="E45" s="248" t="s">
        <v>29</v>
      </c>
      <c r="F45" s="246"/>
      <c r="G45" s="249" t="str">
        <f>'04a_Korr_Akut'!$B$11</f>
        <v>[bitte wählen]</v>
      </c>
      <c r="H45" s="248" t="s">
        <v>322</v>
      </c>
    </row>
    <row r="46" spans="1:8" x14ac:dyDescent="0.25">
      <c r="A46" s="248" t="str">
        <f t="shared" ref="A46" si="9">B46&amp;C46</f>
        <v>04a_Korr_AkutB12</v>
      </c>
      <c r="B46" s="248" t="str">
        <f t="shared" ref="B46" si="10">MID(H46,1,FIND("!",H46)-1)</f>
        <v>04a_Korr_Akut</v>
      </c>
      <c r="C46" s="248" t="str">
        <f t="shared" ref="C46" si="11">SUBSTITUTE(MID(H46,FIND("!",H46)+1,LEN(H46)),"$",)</f>
        <v>B12</v>
      </c>
      <c r="D46" s="248" t="s">
        <v>28</v>
      </c>
      <c r="E46" s="248" t="s">
        <v>29</v>
      </c>
      <c r="F46" s="246"/>
      <c r="G46" s="249" t="str">
        <f>'04a_Korr_Akut'!$B$12</f>
        <v>[bitte wählen]</v>
      </c>
      <c r="H46" s="248" t="s">
        <v>323</v>
      </c>
    </row>
    <row r="47" spans="1:8" x14ac:dyDescent="0.25">
      <c r="A47" s="248" t="str">
        <f t="shared" si="0"/>
        <v>04a_Korr_AkutB16</v>
      </c>
      <c r="B47" s="248" t="str">
        <f t="shared" si="1"/>
        <v>04a_Korr_Akut</v>
      </c>
      <c r="C47" s="248" t="str">
        <f t="shared" si="2"/>
        <v>B16</v>
      </c>
      <c r="D47" s="248" t="s">
        <v>89</v>
      </c>
      <c r="E47" s="248" t="s">
        <v>90</v>
      </c>
      <c r="G47" s="249" t="str">
        <f>'04a_Korr_Akut'!$B$16</f>
        <v>Zeile
ITAR_K</v>
      </c>
      <c r="H47" s="248" t="s">
        <v>324</v>
      </c>
    </row>
    <row r="48" spans="1:8" x14ac:dyDescent="0.25">
      <c r="A48" s="248" t="str">
        <f t="shared" si="0"/>
        <v>04a_Korr_AkutC16</v>
      </c>
      <c r="B48" s="248" t="str">
        <f t="shared" si="1"/>
        <v>04a_Korr_Akut</v>
      </c>
      <c r="C48" s="248" t="str">
        <f t="shared" si="2"/>
        <v>C16</v>
      </c>
      <c r="D48" s="248" t="s">
        <v>91</v>
      </c>
      <c r="E48" s="248" t="s">
        <v>34</v>
      </c>
      <c r="G48" s="249" t="str">
        <f>'04a_Korr_Akut'!$C$16</f>
        <v xml:space="preserve">Hinweise </v>
      </c>
      <c r="H48" s="248" t="s">
        <v>325</v>
      </c>
    </row>
    <row r="49" spans="1:8" x14ac:dyDescent="0.25">
      <c r="A49" s="248" t="str">
        <f t="shared" si="0"/>
        <v>04a_Korr_AkutC23</v>
      </c>
      <c r="B49" s="248" t="str">
        <f t="shared" si="1"/>
        <v>04a_Korr_Akut</v>
      </c>
      <c r="C49" s="248" t="str">
        <f t="shared" si="2"/>
        <v>C23</v>
      </c>
      <c r="D49" s="248" t="s">
        <v>92</v>
      </c>
      <c r="E49" s="248" t="s">
        <v>93</v>
      </c>
      <c r="G49" s="249" t="str">
        <f>'04a_Korr_Akut'!$C$23</f>
        <v>z. B. Forschung und universitäre Lehre oder weitere GWL</v>
      </c>
      <c r="H49" s="248" t="s">
        <v>326</v>
      </c>
    </row>
    <row r="50" spans="1:8" x14ac:dyDescent="0.25">
      <c r="A50" s="248" t="str">
        <f t="shared" si="0"/>
        <v>04a_Korr_AkutC24</v>
      </c>
      <c r="B50" s="248" t="str">
        <f t="shared" si="1"/>
        <v>04a_Korr_Akut</v>
      </c>
      <c r="C50" s="248" t="str">
        <f t="shared" si="2"/>
        <v>C24</v>
      </c>
      <c r="D50" s="248" t="s">
        <v>94</v>
      </c>
      <c r="E50" s="248" t="s">
        <v>95</v>
      </c>
      <c r="G50" s="249" t="str">
        <f>'04a_Korr_Akut'!$C$24</f>
        <v xml:space="preserve">Korrektur, falls Kosten nicht plausibel sind. Falls das Spital die effektive Gewinnmarge belegen kann, sind die Kosten exkl. Marge abzuziehen. Wenn Kosten = Ertrag aus Kontengruppe 65 → Abzug Ertrag zu 100 %   </v>
      </c>
      <c r="H50" s="248" t="s">
        <v>327</v>
      </c>
    </row>
    <row r="51" spans="1:8" x14ac:dyDescent="0.25">
      <c r="A51" s="248" t="str">
        <f t="shared" si="0"/>
        <v>04a_Korr_AkutC25</v>
      </c>
      <c r="B51" s="248" t="str">
        <f t="shared" si="1"/>
        <v>04a_Korr_Akut</v>
      </c>
      <c r="C51" s="248" t="str">
        <f t="shared" si="2"/>
        <v>C25</v>
      </c>
      <c r="D51" s="248" t="s">
        <v>96</v>
      </c>
      <c r="E51" s="248" t="s">
        <v>97</v>
      </c>
      <c r="G51" s="249" t="str">
        <f>'04a_Korr_Akut'!$C$25</f>
        <v xml:space="preserve">Erlöse gelten nicht als Kostenminderung. Aufrechnung nur, falls Erlöse aus Kontengruppe 66 in der Kostenstellenrechnung tatsächlich kostenmindernd verbucht wurden. </v>
      </c>
      <c r="H51" s="248" t="s">
        <v>328</v>
      </c>
    </row>
    <row r="52" spans="1:8" x14ac:dyDescent="0.25">
      <c r="A52" s="248" t="str">
        <f t="shared" si="0"/>
        <v>04a_Korr_AkutC26</v>
      </c>
      <c r="B52" s="248" t="str">
        <f t="shared" ref="B52:B65" si="12">MID(H52,1,FIND("!",H52)-1)</f>
        <v>04a_Korr_Akut</v>
      </c>
      <c r="C52" s="248" t="str">
        <f t="shared" ref="C52:C114" si="13">SUBSTITUTE(MID(H52,FIND("!",H52)+1,LEN(H52)),"$",)</f>
        <v>C26</v>
      </c>
      <c r="D52" s="248" t="s">
        <v>226</v>
      </c>
      <c r="E52" s="248" t="s">
        <v>227</v>
      </c>
      <c r="G52" s="249" t="str">
        <f>'04a_Korr_Akut'!$C$26</f>
        <v xml:space="preserve">Zu 100 % abzuziehen, da separate Vergütung oder Berücksichtigung in der Preisfestlegung nach Benchmark (ITAR_K Zeile 27, siehe auch entsprechende Zusatztabellen). </v>
      </c>
      <c r="H52" s="248" t="s">
        <v>329</v>
      </c>
    </row>
    <row r="53" spans="1:8" x14ac:dyDescent="0.25">
      <c r="A53" s="248" t="str">
        <f t="shared" si="0"/>
        <v>04a_Korr_AkutC27</v>
      </c>
      <c r="B53" s="248" t="str">
        <f t="shared" si="12"/>
        <v>04a_Korr_Akut</v>
      </c>
      <c r="C53" s="248" t="str">
        <f t="shared" si="13"/>
        <v>C27</v>
      </c>
      <c r="D53" s="256" t="s">
        <v>272</v>
      </c>
      <c r="E53" s="256" t="s">
        <v>273</v>
      </c>
      <c r="G53" s="249" t="str">
        <f>'04a_Korr_Akut'!$C$27</f>
        <v>Gemäss Anleitung der GDK vom 1.2.2024</v>
      </c>
      <c r="H53" s="248" t="s">
        <v>330</v>
      </c>
    </row>
    <row r="54" spans="1:8" x14ac:dyDescent="0.25">
      <c r="A54" s="248" t="str">
        <f t="shared" si="0"/>
        <v>04a_Korr_AkutC28</v>
      </c>
      <c r="B54" s="248" t="str">
        <f t="shared" si="12"/>
        <v>04a_Korr_Akut</v>
      </c>
      <c r="C54" s="248" t="str">
        <f t="shared" si="13"/>
        <v>C28</v>
      </c>
      <c r="D54" s="248" t="s">
        <v>98</v>
      </c>
      <c r="E54" s="248" t="s">
        <v>99</v>
      </c>
      <c r="G54" s="254" t="str">
        <f>'04a_Korr_Akut'!$C$28</f>
        <v>Gemäss Empfehlungen der GDK: Normabzug CHF 800.- / CHF 1000.- je Fall halbprivat / privat «KVG ZV». Betrifft nicht nur die Hotelleriemehrkosten, sondern auch allfällige Mehrkosten in Behandlung und Pflege.</v>
      </c>
      <c r="H54" s="248" t="s">
        <v>331</v>
      </c>
    </row>
    <row r="55" spans="1:8" x14ac:dyDescent="0.25">
      <c r="A55" s="248" t="str">
        <f t="shared" si="0"/>
        <v>04a_Korr_AkutC29</v>
      </c>
      <c r="B55" s="248" t="str">
        <f t="shared" si="12"/>
        <v>04a_Korr_Akut</v>
      </c>
      <c r="C55" s="248" t="str">
        <f t="shared" si="13"/>
        <v>C29</v>
      </c>
      <c r="D55" s="248" t="s">
        <v>240</v>
      </c>
      <c r="E55" s="248" t="s">
        <v>242</v>
      </c>
      <c r="G55" s="249" t="str">
        <f>'04a_Korr_Akut'!$C$29</f>
        <v xml:space="preserve">Effektiver Zinsaufwand zu 100% abzuziehen (Zeile 30 ITAR_K Gesamtansicht) </v>
      </c>
      <c r="H55" s="248" t="s">
        <v>332</v>
      </c>
    </row>
    <row r="56" spans="1:8" x14ac:dyDescent="0.25">
      <c r="A56" s="248" t="str">
        <f t="shared" si="0"/>
        <v>04a_Korr_AkutC32</v>
      </c>
      <c r="B56" s="248" t="str">
        <f t="shared" si="12"/>
        <v>04a_Korr_Akut</v>
      </c>
      <c r="C56" s="248" t="str">
        <f t="shared" si="13"/>
        <v>C32</v>
      </c>
      <c r="D56" s="248" t="s">
        <v>100</v>
      </c>
      <c r="E56" s="248" t="s">
        <v>101</v>
      </c>
      <c r="G56" s="249" t="str">
        <f>'04a_Korr_Akut'!$C$32</f>
        <v>Falls Abweichung (Zelle G32) &gt; CHF 10’000 oder &lt; CHF -10’000, bitte im Kommentarfeld erklären</v>
      </c>
      <c r="H56" s="248" t="s">
        <v>333</v>
      </c>
    </row>
    <row r="57" spans="1:8" x14ac:dyDescent="0.25">
      <c r="A57" s="248" t="str">
        <f t="shared" si="0"/>
        <v>04a_Korr_AkutD16</v>
      </c>
      <c r="B57" s="248" t="str">
        <f t="shared" si="12"/>
        <v>04a_Korr_Akut</v>
      </c>
      <c r="C57" s="248" t="str">
        <f t="shared" si="13"/>
        <v>D16</v>
      </c>
      <c r="D57" s="248" t="s">
        <v>102</v>
      </c>
      <c r="E57" s="248" t="s">
        <v>103</v>
      </c>
      <c r="G57" s="249" t="str">
        <f>'04a_Korr_Akut'!$D$16</f>
        <v xml:space="preserve">Kommentare Kanton zu den
vorgenommenen Korrekturen </v>
      </c>
      <c r="H57" s="248" t="s">
        <v>334</v>
      </c>
    </row>
    <row r="58" spans="1:8" x14ac:dyDescent="0.25">
      <c r="A58" s="248" t="str">
        <f t="shared" si="0"/>
        <v>04a_Korr_AkutD36</v>
      </c>
      <c r="B58" s="248" t="str">
        <f t="shared" si="12"/>
        <v>04a_Korr_Akut</v>
      </c>
      <c r="C58" s="248" t="str">
        <f t="shared" si="13"/>
        <v>D36</v>
      </c>
      <c r="D58" s="248" t="s">
        <v>104</v>
      </c>
      <c r="E58" s="248" t="s">
        <v>105</v>
      </c>
      <c r="G58" s="249" t="str">
        <f>'04a_Korr_Akut'!$D$36</f>
        <v>Kommentare Kanton</v>
      </c>
      <c r="H58" s="248" t="s">
        <v>335</v>
      </c>
    </row>
    <row r="59" spans="1:8" x14ac:dyDescent="0.25">
      <c r="A59" s="248" t="str">
        <f t="shared" si="0"/>
        <v>04a_Korr_AkutE4</v>
      </c>
      <c r="B59" s="248" t="str">
        <f t="shared" si="12"/>
        <v>04a_Korr_Akut</v>
      </c>
      <c r="C59" s="248" t="str">
        <f t="shared" si="13"/>
        <v>E4</v>
      </c>
      <c r="D59" s="248" t="s">
        <v>106</v>
      </c>
      <c r="E59" s="248" t="s">
        <v>245</v>
      </c>
      <c r="G59" s="249" t="str">
        <f>'04a_Korr_Akut'!$E$4</f>
        <v>Hilfstabelle für den standortbezogenen Ausweis der Fallkosten in der Akutsomatik</v>
      </c>
      <c r="H59" s="248" t="s">
        <v>336</v>
      </c>
    </row>
    <row r="60" spans="1:8" ht="311.25" customHeight="1" x14ac:dyDescent="0.25">
      <c r="A60" s="248" t="str">
        <f t="shared" si="0"/>
        <v>04a_Korr_AkutE5</v>
      </c>
      <c r="B60" s="248" t="str">
        <f t="shared" si="12"/>
        <v>04a_Korr_Akut</v>
      </c>
      <c r="C60" s="248" t="str">
        <f t="shared" si="13"/>
        <v>E5</v>
      </c>
      <c r="D60" s="255" t="s">
        <v>107</v>
      </c>
      <c r="E60" s="255" t="s">
        <v>246</v>
      </c>
      <c r="G60" s="249" t="str">
        <f>'04a_Korr_Akut'!$E$5</f>
        <v>1 STANDORT mit Leistungsauftrag in der stationären Akutsomatik (Definition s. GDK-Empfehlungen zur Spitalplanung vom 25. Mai 2018, S. 4):
Erbringt der Leistungserbringer (juristische Einheit) alle stationären akutsomatischen Leistungen an einem einzigen Standort, so füllt der Kanton die blaue Spalte "Total (juristische Einheit)" aus, die restlichen Spalten bleiben leer.
2 ODER MEHR STANDORTE:
Bei Mehrstandortspitälern kann der Kanton auf allfällige eigene Erhebungen standortbezogener Informationen zurückgreifen und gestützt darauf die Spalten für die einzelnen stationären Standorte selber ausfüllen. Liegen die erforderlichen Informationen auf Ebene Standort nicht vor, so leitet der Kanton das Formular dem Leistungserbringer weiter. Dieser verteilt die Werte aus ITAR_K auf die einzelnen stationären Standorte. Der Kanton füllt anschliessend die blaue Spalte aus (sofern nicht vom Leistungserbringer bereits erfolgt) und verteilt allfällige Differenzbeträge über die betroffenen Standorte. Für Letzteres (insb. Zeile 23) kann er mit dem Leistungserbringer Rücksprache nehmen.</v>
      </c>
      <c r="H60" s="248" t="s">
        <v>337</v>
      </c>
    </row>
    <row r="61" spans="1:8" x14ac:dyDescent="0.25">
      <c r="A61" s="248" t="str">
        <f t="shared" si="0"/>
        <v>04a_Korr_AkutF11</v>
      </c>
      <c r="B61" s="248" t="str">
        <f t="shared" si="12"/>
        <v>04a_Korr_Akut</v>
      </c>
      <c r="C61" s="248" t="str">
        <f t="shared" si="13"/>
        <v>F11</v>
      </c>
      <c r="D61" s="248" t="s">
        <v>108</v>
      </c>
      <c r="E61" s="248" t="s">
        <v>109</v>
      </c>
      <c r="G61" s="249" t="str">
        <f>'04a_Korr_Akut'!$F$11</f>
        <v>Ausfüllen durch Kanton (Werte ITAR_K)</v>
      </c>
      <c r="H61" s="248" t="s">
        <v>338</v>
      </c>
    </row>
    <row r="62" spans="1:8" x14ac:dyDescent="0.25">
      <c r="A62" s="248" t="str">
        <f t="shared" si="0"/>
        <v>04a_Korr_AkutF12</v>
      </c>
      <c r="B62" s="248" t="str">
        <f t="shared" si="12"/>
        <v>04a_Korr_Akut</v>
      </c>
      <c r="C62" s="248" t="str">
        <f t="shared" si="13"/>
        <v>F12</v>
      </c>
      <c r="D62" s="248" t="s">
        <v>110</v>
      </c>
      <c r="E62" s="248" t="s">
        <v>111</v>
      </c>
      <c r="G62" s="249" t="str">
        <f>'04a_Korr_Akut'!$F$12</f>
        <v>Ausfüllen durch Kanton, Absprache mit Leistungserbringer nach Bedarf</v>
      </c>
      <c r="H62" s="248" t="s">
        <v>339</v>
      </c>
    </row>
    <row r="63" spans="1:8" x14ac:dyDescent="0.25">
      <c r="A63" s="248" t="str">
        <f t="shared" si="0"/>
        <v>04a_Korr_AkutF13</v>
      </c>
      <c r="B63" s="248" t="str">
        <f t="shared" si="12"/>
        <v>04a_Korr_Akut</v>
      </c>
      <c r="C63" s="248" t="str">
        <f t="shared" si="13"/>
        <v>F13</v>
      </c>
      <c r="D63" s="248" t="s">
        <v>112</v>
      </c>
      <c r="E63" s="248" t="s">
        <v>113</v>
      </c>
      <c r="G63" s="249" t="str">
        <f>'04a_Korr_Akut'!$F$13</f>
        <v>Ausfüllen durch Kanton oder Leistungserbringer (je nach Datenverfügbarkeit)</v>
      </c>
      <c r="H63" s="248" t="s">
        <v>340</v>
      </c>
    </row>
    <row r="64" spans="1:8" x14ac:dyDescent="0.25">
      <c r="A64" s="248" t="str">
        <f t="shared" si="0"/>
        <v>04a_Korr_AkutF15</v>
      </c>
      <c r="B64" s="248" t="str">
        <f t="shared" si="12"/>
        <v>04a_Korr_Akut</v>
      </c>
      <c r="C64" s="248" t="str">
        <f t="shared" si="13"/>
        <v>F15</v>
      </c>
      <c r="D64" s="248" t="s">
        <v>114</v>
      </c>
      <c r="E64" s="248" t="s">
        <v>115</v>
      </c>
      <c r="G64" s="249" t="str">
        <f>'04a_Korr_Akut'!$F$15</f>
        <v>Werte OKP inkl. KVG ZV (Abzüge als Minuswerte eintragen)</v>
      </c>
      <c r="H64" s="248" t="s">
        <v>341</v>
      </c>
    </row>
    <row r="65" spans="1:8" x14ac:dyDescent="0.25">
      <c r="A65" s="248" t="str">
        <f t="shared" ref="A65:A129" si="14">B65&amp;C65</f>
        <v>04a_Korr_AkutF16</v>
      </c>
      <c r="B65" s="248" t="str">
        <f t="shared" si="12"/>
        <v>04a_Korr_Akut</v>
      </c>
      <c r="C65" s="248" t="str">
        <f t="shared" si="13"/>
        <v>F16</v>
      </c>
      <c r="D65" s="248" t="s">
        <v>116</v>
      </c>
      <c r="E65" s="248" t="s">
        <v>117</v>
      </c>
      <c r="G65" s="249" t="str">
        <f>'04a_Korr_Akut'!$F$16</f>
        <v>TOTAL (juristische Einheit)</v>
      </c>
      <c r="H65" s="248" t="s">
        <v>342</v>
      </c>
    </row>
    <row r="66" spans="1:8" x14ac:dyDescent="0.25">
      <c r="A66" s="248" t="str">
        <f t="shared" si="14"/>
        <v>04a_Korr_AkutF17</v>
      </c>
      <c r="B66" s="248" t="str">
        <f>MID(H66,1,FIND("!",H66)-1)</f>
        <v>04a_Korr_Akut</v>
      </c>
      <c r="C66" s="248" t="str">
        <f t="shared" si="13"/>
        <v>F17</v>
      </c>
      <c r="D66" s="248" t="s">
        <v>118</v>
      </c>
      <c r="E66" s="248" t="s">
        <v>119</v>
      </c>
      <c r="G66" s="249" t="str">
        <f>'04a_Korr_Akut'!$F$17</f>
        <v>Werte ITAR_K (falls Korrektur notwendig, 
korrigierter Wert inkl. Kommentar)</v>
      </c>
      <c r="H66" s="248" t="s">
        <v>343</v>
      </c>
    </row>
    <row r="67" spans="1:8" x14ac:dyDescent="0.25">
      <c r="A67" s="248" t="str">
        <f t="shared" si="14"/>
        <v>04a_Korr_AkutF36</v>
      </c>
      <c r="B67" s="248" t="str">
        <f>MID(H67,1,FIND("!",H67)-1)</f>
        <v>04a_Korr_Akut</v>
      </c>
      <c r="C67" s="248" t="str">
        <f t="shared" si="13"/>
        <v>F36</v>
      </c>
      <c r="D67" s="248" t="s">
        <v>116</v>
      </c>
      <c r="E67" s="248" t="s">
        <v>117</v>
      </c>
      <c r="G67" s="249" t="str">
        <f>'04a_Korr_Akut'!$F$36</f>
        <v>TOTAL (juristische Einheit)</v>
      </c>
      <c r="H67" s="248" t="s">
        <v>344</v>
      </c>
    </row>
    <row r="68" spans="1:8" x14ac:dyDescent="0.25">
      <c r="A68" s="248" t="str">
        <f t="shared" si="14"/>
        <v>04a_Korr_AkutG16</v>
      </c>
      <c r="B68" s="248" t="str">
        <f>MID(H68,1,FIND("!",H68)-1)</f>
        <v>04a_Korr_Akut</v>
      </c>
      <c r="C68" s="248" t="str">
        <f t="shared" si="13"/>
        <v>G16</v>
      </c>
      <c r="D68" s="248" t="s">
        <v>32</v>
      </c>
      <c r="E68" s="248" t="s">
        <v>33</v>
      </c>
      <c r="G68" s="249" t="str">
        <f>'04a_Korr_Akut'!$G$16</f>
        <v>Differenz</v>
      </c>
      <c r="H68" s="248" t="s">
        <v>345</v>
      </c>
    </row>
    <row r="69" spans="1:8" x14ac:dyDescent="0.25">
      <c r="A69" s="248" t="str">
        <f t="shared" si="14"/>
        <v>04a_Korr_AkutG17</v>
      </c>
      <c r="B69" s="248" t="str">
        <f>MID(H69,1,FIND("!",H69)-1)</f>
        <v>04a_Korr_Akut</v>
      </c>
      <c r="C69" s="248" t="str">
        <f t="shared" si="13"/>
        <v>G17</v>
      </c>
      <c r="D69" s="248" t="s">
        <v>120</v>
      </c>
      <c r="E69" s="248" t="s">
        <v>121</v>
      </c>
      <c r="G69" s="249" t="str">
        <f>'04a_Korr_Akut'!$G$17</f>
        <v>TOTAL juristische Einheit minus Summe alle Standorte</v>
      </c>
      <c r="H69" s="248" t="s">
        <v>346</v>
      </c>
    </row>
    <row r="70" spans="1:8" x14ac:dyDescent="0.25">
      <c r="A70" s="248" t="str">
        <f t="shared" si="14"/>
        <v>04a_Korr_AkutG36</v>
      </c>
      <c r="B70" s="248" t="str">
        <f t="shared" ref="B70:B134" si="15">MID(H70,1,FIND("!",H70)-1)</f>
        <v>04a_Korr_Akut</v>
      </c>
      <c r="C70" s="248" t="str">
        <f t="shared" si="13"/>
        <v>G36</v>
      </c>
      <c r="D70" s="248" t="s">
        <v>32</v>
      </c>
      <c r="E70" s="248" t="s">
        <v>33</v>
      </c>
      <c r="G70" s="249" t="str">
        <f>'04a_Korr_Akut'!$G$36</f>
        <v>Differenz</v>
      </c>
      <c r="H70" s="248" t="s">
        <v>347</v>
      </c>
    </row>
    <row r="71" spans="1:8" x14ac:dyDescent="0.25">
      <c r="A71" s="248" t="str">
        <f t="shared" si="14"/>
        <v>04a_Korr_AkutG37</v>
      </c>
      <c r="B71" s="248" t="str">
        <f t="shared" si="15"/>
        <v>04a_Korr_Akut</v>
      </c>
      <c r="C71" s="248" t="str">
        <f t="shared" si="13"/>
        <v>G37</v>
      </c>
      <c r="D71" s="248" t="s">
        <v>120</v>
      </c>
      <c r="E71" s="248" t="s">
        <v>122</v>
      </c>
      <c r="G71" s="249" t="str">
        <f>'04a_Korr_Akut'!$G$37</f>
        <v>TOTAL juristische Einheit minus Summe alle Standorte</v>
      </c>
      <c r="H71" s="248" t="s">
        <v>348</v>
      </c>
    </row>
    <row r="72" spans="1:8" x14ac:dyDescent="0.25">
      <c r="A72" s="248" t="str">
        <f t="shared" si="14"/>
        <v>04a_Korr_AkutI16</v>
      </c>
      <c r="B72" s="248" t="str">
        <f t="shared" si="15"/>
        <v>04a_Korr_Akut</v>
      </c>
      <c r="C72" s="248" t="str">
        <f t="shared" si="13"/>
        <v>I16</v>
      </c>
      <c r="D72" s="248" t="s">
        <v>123</v>
      </c>
      <c r="E72" s="248" t="s">
        <v>124</v>
      </c>
      <c r="G72" s="249" t="str">
        <f>'04a_Korr_Akut'!$I$16</f>
        <v>[Name Standort]</v>
      </c>
      <c r="H72" s="248" t="s">
        <v>349</v>
      </c>
    </row>
    <row r="73" spans="1:8" x14ac:dyDescent="0.25">
      <c r="A73" s="248" t="str">
        <f t="shared" si="14"/>
        <v>04a_Korr_AkutI17</v>
      </c>
      <c r="B73" s="248" t="str">
        <f t="shared" si="15"/>
        <v>04a_Korr_Akut</v>
      </c>
      <c r="C73" s="248" t="str">
        <f t="shared" si="13"/>
        <v>I17</v>
      </c>
      <c r="D73" s="248" t="s">
        <v>125</v>
      </c>
      <c r="E73" s="248" t="s">
        <v>126</v>
      </c>
      <c r="G73" s="249" t="str">
        <f>'04a_Korr_Akut'!$I$17</f>
        <v>[BUR-Nr.]</v>
      </c>
      <c r="H73" s="248" t="s">
        <v>350</v>
      </c>
    </row>
    <row r="74" spans="1:8" x14ac:dyDescent="0.25">
      <c r="A74" s="248" t="str">
        <f t="shared" si="14"/>
        <v>04a_Korr_AkutJ16</v>
      </c>
      <c r="B74" s="248" t="str">
        <f t="shared" si="15"/>
        <v>04a_Korr_Akut</v>
      </c>
      <c r="C74" s="248" t="str">
        <f t="shared" si="13"/>
        <v>J16</v>
      </c>
      <c r="D74" s="248" t="s">
        <v>123</v>
      </c>
      <c r="E74" s="248" t="s">
        <v>124</v>
      </c>
      <c r="G74" s="249" t="str">
        <f>'04a_Korr_Akut'!$J$16</f>
        <v>[Name Standort]</v>
      </c>
      <c r="H74" s="248" t="s">
        <v>351</v>
      </c>
    </row>
    <row r="75" spans="1:8" x14ac:dyDescent="0.25">
      <c r="A75" s="248" t="str">
        <f t="shared" si="14"/>
        <v>04a_Korr_AkutJ17</v>
      </c>
      <c r="B75" s="248" t="str">
        <f t="shared" si="15"/>
        <v>04a_Korr_Akut</v>
      </c>
      <c r="C75" s="248" t="str">
        <f t="shared" si="13"/>
        <v>J17</v>
      </c>
      <c r="D75" s="248" t="s">
        <v>125</v>
      </c>
      <c r="E75" s="248" t="s">
        <v>126</v>
      </c>
      <c r="G75" s="249" t="str">
        <f>'04a_Korr_Akut'!$J$17</f>
        <v>[BUR-Nr.]</v>
      </c>
      <c r="H75" s="248" t="s">
        <v>352</v>
      </c>
    </row>
    <row r="76" spans="1:8" x14ac:dyDescent="0.25">
      <c r="A76" s="248" t="str">
        <f t="shared" si="14"/>
        <v>04a_Korr_AkutK16</v>
      </c>
      <c r="B76" s="248" t="str">
        <f t="shared" si="15"/>
        <v>04a_Korr_Akut</v>
      </c>
      <c r="C76" s="248" t="str">
        <f t="shared" si="13"/>
        <v>K16</v>
      </c>
      <c r="D76" s="248" t="s">
        <v>123</v>
      </c>
      <c r="E76" s="248" t="s">
        <v>124</v>
      </c>
      <c r="G76" s="249" t="str">
        <f>'04a_Korr_Akut'!$K$16</f>
        <v>[Name Standort]</v>
      </c>
      <c r="H76" s="248" t="s">
        <v>353</v>
      </c>
    </row>
    <row r="77" spans="1:8" x14ac:dyDescent="0.25">
      <c r="A77" s="248" t="str">
        <f t="shared" si="14"/>
        <v>04a_Korr_AkutK17</v>
      </c>
      <c r="B77" s="248" t="str">
        <f t="shared" si="15"/>
        <v>04a_Korr_Akut</v>
      </c>
      <c r="C77" s="248" t="str">
        <f t="shared" si="13"/>
        <v>K17</v>
      </c>
      <c r="D77" s="248" t="s">
        <v>125</v>
      </c>
      <c r="E77" s="248" t="s">
        <v>126</v>
      </c>
      <c r="G77" s="249" t="str">
        <f>'04a_Korr_Akut'!$K$17</f>
        <v>[BUR-Nr.]</v>
      </c>
      <c r="H77" s="248" t="s">
        <v>354</v>
      </c>
    </row>
    <row r="78" spans="1:8" x14ac:dyDescent="0.25">
      <c r="A78" s="248" t="str">
        <f>B78&amp;C78</f>
        <v>04a_Korr_AkutL15</v>
      </c>
      <c r="B78" s="248" t="str">
        <f>MID(H78,1,FIND("!",H78)-1)</f>
        <v>04a_Korr_Akut</v>
      </c>
      <c r="C78" s="248" t="str">
        <f t="shared" si="13"/>
        <v>L15</v>
      </c>
      <c r="D78" s="248" t="s">
        <v>114</v>
      </c>
      <c r="E78" s="248" t="s">
        <v>115</v>
      </c>
      <c r="G78" s="249" t="str">
        <f>'04a_Korr_Akut'!$L$15</f>
        <v>Werte OKP inkl. KVG ZV (Abzüge als Minuswerte eintragen)</v>
      </c>
      <c r="H78" s="248" t="s">
        <v>355</v>
      </c>
    </row>
    <row r="79" spans="1:8" x14ac:dyDescent="0.25">
      <c r="A79" s="248" t="str">
        <f t="shared" si="14"/>
        <v>04a_Korr_AkutL16</v>
      </c>
      <c r="B79" s="248" t="str">
        <f t="shared" si="15"/>
        <v>04a_Korr_Akut</v>
      </c>
      <c r="C79" s="248" t="str">
        <f t="shared" si="13"/>
        <v>L16</v>
      </c>
      <c r="D79" s="248" t="s">
        <v>123</v>
      </c>
      <c r="E79" s="248" t="s">
        <v>124</v>
      </c>
      <c r="G79" s="249" t="str">
        <f>'04a_Korr_Akut'!$L$16</f>
        <v>[Name Standort]</v>
      </c>
      <c r="H79" s="248" t="s">
        <v>356</v>
      </c>
    </row>
    <row r="80" spans="1:8" x14ac:dyDescent="0.25">
      <c r="A80" s="248" t="str">
        <f t="shared" si="14"/>
        <v>04a_Korr_AkutL17</v>
      </c>
      <c r="B80" s="248" t="str">
        <f t="shared" si="15"/>
        <v>04a_Korr_Akut</v>
      </c>
      <c r="C80" s="248" t="str">
        <f t="shared" si="13"/>
        <v>L17</v>
      </c>
      <c r="D80" s="248" t="s">
        <v>125</v>
      </c>
      <c r="E80" s="248" t="s">
        <v>126</v>
      </c>
      <c r="G80" s="249" t="str">
        <f>'04a_Korr_Akut'!$L$17</f>
        <v>[BUR-Nr.]</v>
      </c>
      <c r="H80" s="248" t="s">
        <v>357</v>
      </c>
    </row>
    <row r="81" spans="1:8" x14ac:dyDescent="0.25">
      <c r="A81" s="248" t="str">
        <f t="shared" si="14"/>
        <v>04a_Korr_AkutM16</v>
      </c>
      <c r="B81" s="248" t="str">
        <f t="shared" si="15"/>
        <v>04a_Korr_Akut</v>
      </c>
      <c r="C81" s="248" t="str">
        <f t="shared" si="13"/>
        <v>M16</v>
      </c>
      <c r="D81" s="248" t="s">
        <v>123</v>
      </c>
      <c r="E81" s="248" t="s">
        <v>124</v>
      </c>
      <c r="G81" s="249" t="str">
        <f>'04a_Korr_Akut'!$M$16</f>
        <v>[Name Standort]</v>
      </c>
      <c r="H81" s="248" t="s">
        <v>358</v>
      </c>
    </row>
    <row r="82" spans="1:8" x14ac:dyDescent="0.25">
      <c r="A82" s="248" t="str">
        <f t="shared" si="14"/>
        <v>04a_Korr_AkutM17</v>
      </c>
      <c r="B82" s="248" t="str">
        <f t="shared" si="15"/>
        <v>04a_Korr_Akut</v>
      </c>
      <c r="C82" s="248" t="str">
        <f t="shared" si="13"/>
        <v>M17</v>
      </c>
      <c r="D82" s="248" t="s">
        <v>125</v>
      </c>
      <c r="E82" s="248" t="s">
        <v>126</v>
      </c>
      <c r="G82" s="249" t="str">
        <f>'04a_Korr_Akut'!$M$17</f>
        <v>[BUR-Nr.]</v>
      </c>
      <c r="H82" s="248" t="s">
        <v>359</v>
      </c>
    </row>
    <row r="83" spans="1:8" x14ac:dyDescent="0.25">
      <c r="A83" s="248" t="str">
        <f t="shared" si="14"/>
        <v>04a_Korr_AkutN16</v>
      </c>
      <c r="B83" s="248" t="str">
        <f t="shared" si="15"/>
        <v>04a_Korr_Akut</v>
      </c>
      <c r="C83" s="248" t="str">
        <f t="shared" si="13"/>
        <v>N16</v>
      </c>
      <c r="D83" s="248" t="s">
        <v>123</v>
      </c>
      <c r="E83" s="248" t="s">
        <v>124</v>
      </c>
      <c r="G83" s="249" t="str">
        <f>'04a_Korr_Akut'!$N$16</f>
        <v>[Name Standort]</v>
      </c>
      <c r="H83" s="248" t="s">
        <v>360</v>
      </c>
    </row>
    <row r="84" spans="1:8" x14ac:dyDescent="0.25">
      <c r="A84" s="248" t="str">
        <f t="shared" si="14"/>
        <v>04a_Korr_AkutN17</v>
      </c>
      <c r="B84" s="248" t="str">
        <f t="shared" si="15"/>
        <v>04a_Korr_Akut</v>
      </c>
      <c r="C84" s="248" t="str">
        <f t="shared" si="13"/>
        <v>N17</v>
      </c>
      <c r="D84" s="248" t="s">
        <v>125</v>
      </c>
      <c r="E84" s="248" t="s">
        <v>126</v>
      </c>
      <c r="G84" s="249" t="str">
        <f>'04a_Korr_Akut'!$N$17</f>
        <v>[BUR-Nr.]</v>
      </c>
      <c r="H84" s="248" t="s">
        <v>361</v>
      </c>
    </row>
    <row r="85" spans="1:8" x14ac:dyDescent="0.25">
      <c r="A85" s="248" t="str">
        <f t="shared" si="14"/>
        <v>04a_Korr_AkutO16</v>
      </c>
      <c r="B85" s="248" t="str">
        <f t="shared" si="15"/>
        <v>04a_Korr_Akut</v>
      </c>
      <c r="C85" s="248" t="str">
        <f t="shared" si="13"/>
        <v>O16</v>
      </c>
      <c r="D85" s="248" t="s">
        <v>123</v>
      </c>
      <c r="E85" s="248" t="s">
        <v>124</v>
      </c>
      <c r="G85" s="249" t="str">
        <f>'04a_Korr_Akut'!$O$16</f>
        <v>[Name Standort]</v>
      </c>
      <c r="H85" s="248" t="s">
        <v>362</v>
      </c>
    </row>
    <row r="86" spans="1:8" x14ac:dyDescent="0.25">
      <c r="A86" s="248" t="str">
        <f t="shared" si="14"/>
        <v>04a_Korr_AkutO17</v>
      </c>
      <c r="B86" s="248" t="str">
        <f t="shared" si="15"/>
        <v>04a_Korr_Akut</v>
      </c>
      <c r="C86" s="248" t="str">
        <f t="shared" si="13"/>
        <v>O17</v>
      </c>
      <c r="D86" s="248" t="s">
        <v>125</v>
      </c>
      <c r="E86" s="248" t="s">
        <v>126</v>
      </c>
      <c r="G86" s="249" t="str">
        <f>'04a_Korr_Akut'!$O$17</f>
        <v>[BUR-Nr.]</v>
      </c>
      <c r="H86" s="248" t="s">
        <v>363</v>
      </c>
    </row>
    <row r="87" spans="1:8" x14ac:dyDescent="0.25">
      <c r="A87" s="248" t="str">
        <f t="shared" si="14"/>
        <v>04a_Korr_AkutP16</v>
      </c>
      <c r="B87" s="248" t="str">
        <f t="shared" si="15"/>
        <v>04a_Korr_Akut</v>
      </c>
      <c r="C87" s="248" t="str">
        <f t="shared" si="13"/>
        <v>P16</v>
      </c>
      <c r="D87" s="248" t="s">
        <v>123</v>
      </c>
      <c r="E87" s="248" t="s">
        <v>124</v>
      </c>
      <c r="G87" s="249" t="str">
        <f>'04a_Korr_Akut'!$P$16</f>
        <v>[Name Standort]</v>
      </c>
      <c r="H87" s="248" t="s">
        <v>364</v>
      </c>
    </row>
    <row r="88" spans="1:8" x14ac:dyDescent="0.25">
      <c r="A88" s="248" t="str">
        <f t="shared" si="14"/>
        <v>04a_Korr_AkutP17</v>
      </c>
      <c r="B88" s="248" t="str">
        <f t="shared" si="15"/>
        <v>04a_Korr_Akut</v>
      </c>
      <c r="C88" s="248" t="str">
        <f t="shared" si="13"/>
        <v>P17</v>
      </c>
      <c r="D88" s="248" t="s">
        <v>125</v>
      </c>
      <c r="E88" s="248" t="s">
        <v>126</v>
      </c>
      <c r="G88" s="249" t="str">
        <f>'04a_Korr_Akut'!$P$17</f>
        <v>[BUR-Nr.]</v>
      </c>
      <c r="H88" s="248" t="s">
        <v>365</v>
      </c>
    </row>
    <row r="89" spans="1:8" x14ac:dyDescent="0.25">
      <c r="A89" s="248" t="str">
        <f t="shared" si="14"/>
        <v>04a_Korr_AkutQ16</v>
      </c>
      <c r="B89" s="248" t="str">
        <f t="shared" si="15"/>
        <v>04a_Korr_Akut</v>
      </c>
      <c r="C89" s="248" t="str">
        <f t="shared" si="13"/>
        <v>Q16</v>
      </c>
      <c r="D89" s="248" t="s">
        <v>123</v>
      </c>
      <c r="E89" s="248" t="s">
        <v>124</v>
      </c>
      <c r="G89" s="249" t="str">
        <f>'04a_Korr_Akut'!$Q$16</f>
        <v>[Name Standort]</v>
      </c>
      <c r="H89" s="248" t="s">
        <v>366</v>
      </c>
    </row>
    <row r="90" spans="1:8" x14ac:dyDescent="0.25">
      <c r="A90" s="248" t="str">
        <f t="shared" si="14"/>
        <v>04a_Korr_AkutQ17</v>
      </c>
      <c r="B90" s="248" t="str">
        <f t="shared" si="15"/>
        <v>04a_Korr_Akut</v>
      </c>
      <c r="C90" s="248" t="str">
        <f t="shared" si="13"/>
        <v>Q17</v>
      </c>
      <c r="D90" s="248" t="s">
        <v>125</v>
      </c>
      <c r="E90" s="248" t="s">
        <v>126</v>
      </c>
      <c r="G90" s="249" t="str">
        <f>'04a_Korr_Akut'!$Q$17</f>
        <v>[BUR-Nr.]</v>
      </c>
      <c r="H90" s="248" t="s">
        <v>367</v>
      </c>
    </row>
    <row r="91" spans="1:8" x14ac:dyDescent="0.25">
      <c r="A91" s="248" t="str">
        <f t="shared" si="14"/>
        <v>04a_Korr_AkutR16</v>
      </c>
      <c r="B91" s="248" t="str">
        <f t="shared" si="15"/>
        <v>04a_Korr_Akut</v>
      </c>
      <c r="C91" s="248" t="str">
        <f t="shared" si="13"/>
        <v>R16</v>
      </c>
      <c r="D91" s="248" t="s">
        <v>123</v>
      </c>
      <c r="E91" s="248" t="s">
        <v>124</v>
      </c>
      <c r="G91" s="249" t="str">
        <f>'04a_Korr_Akut'!$R$16</f>
        <v>[Name Standort]</v>
      </c>
      <c r="H91" s="248" t="s">
        <v>368</v>
      </c>
    </row>
    <row r="92" spans="1:8" x14ac:dyDescent="0.25">
      <c r="A92" s="248" t="str">
        <f t="shared" si="14"/>
        <v>04a_Korr_AkutR17</v>
      </c>
      <c r="B92" s="248" t="str">
        <f t="shared" si="15"/>
        <v>04a_Korr_Akut</v>
      </c>
      <c r="C92" s="248" t="str">
        <f t="shared" si="13"/>
        <v>R17</v>
      </c>
      <c r="D92" s="248" t="s">
        <v>125</v>
      </c>
      <c r="E92" s="248" t="s">
        <v>126</v>
      </c>
      <c r="G92" s="249" t="str">
        <f>'04a_Korr_Akut'!$R$17</f>
        <v>[BUR-Nr.]</v>
      </c>
      <c r="H92" s="248" t="s">
        <v>369</v>
      </c>
    </row>
    <row r="93" spans="1:8" x14ac:dyDescent="0.25">
      <c r="A93" s="248" t="str">
        <f t="shared" si="14"/>
        <v>04a_Korr_AkutS16</v>
      </c>
      <c r="B93" s="248" t="str">
        <f t="shared" si="15"/>
        <v>04a_Korr_Akut</v>
      </c>
      <c r="C93" s="248" t="str">
        <f t="shared" si="13"/>
        <v>S16</v>
      </c>
      <c r="D93" s="248" t="s">
        <v>123</v>
      </c>
      <c r="E93" s="248" t="s">
        <v>124</v>
      </c>
      <c r="G93" s="249" t="str">
        <f>'04a_Korr_Akut'!$S$16</f>
        <v>[Name Standort]</v>
      </c>
      <c r="H93" s="248" t="s">
        <v>370</v>
      </c>
    </row>
    <row r="94" spans="1:8" x14ac:dyDescent="0.25">
      <c r="A94" s="248" t="str">
        <f t="shared" si="14"/>
        <v>04a_Korr_AkutS17</v>
      </c>
      <c r="B94" s="248" t="str">
        <f t="shared" si="15"/>
        <v>04a_Korr_Akut</v>
      </c>
      <c r="C94" s="248" t="str">
        <f t="shared" si="13"/>
        <v>S17</v>
      </c>
      <c r="D94" s="248" t="s">
        <v>125</v>
      </c>
      <c r="E94" s="248" t="s">
        <v>126</v>
      </c>
      <c r="G94" s="249" t="str">
        <f>'04a_Korr_Akut'!$S$17</f>
        <v>[BUR-Nr.]</v>
      </c>
      <c r="H94" s="248" t="s">
        <v>371</v>
      </c>
    </row>
    <row r="95" spans="1:8" x14ac:dyDescent="0.25">
      <c r="A95" s="248" t="str">
        <f t="shared" si="14"/>
        <v>04a_Korr_AkutT16</v>
      </c>
      <c r="B95" s="248" t="str">
        <f t="shared" si="15"/>
        <v>04a_Korr_Akut</v>
      </c>
      <c r="C95" s="248" t="str">
        <f t="shared" si="13"/>
        <v>T16</v>
      </c>
      <c r="D95" s="248" t="s">
        <v>123</v>
      </c>
      <c r="E95" s="248" t="s">
        <v>124</v>
      </c>
      <c r="G95" s="249" t="str">
        <f>'04a_Korr_Akut'!$T$16</f>
        <v>[Name Standort]</v>
      </c>
      <c r="H95" s="248" t="s">
        <v>372</v>
      </c>
    </row>
    <row r="96" spans="1:8" x14ac:dyDescent="0.25">
      <c r="A96" s="248" t="str">
        <f t="shared" si="14"/>
        <v>04a_Korr_AkutT17</v>
      </c>
      <c r="B96" s="248" t="str">
        <f t="shared" si="15"/>
        <v>04a_Korr_Akut</v>
      </c>
      <c r="C96" s="248" t="str">
        <f t="shared" si="13"/>
        <v>T17</v>
      </c>
      <c r="D96" s="248" t="s">
        <v>125</v>
      </c>
      <c r="E96" s="248" t="s">
        <v>126</v>
      </c>
      <c r="G96" s="249" t="str">
        <f>'04a_Korr_Akut'!$T$17</f>
        <v>[BUR-Nr.]</v>
      </c>
      <c r="H96" s="248" t="s">
        <v>373</v>
      </c>
    </row>
    <row r="97" spans="1:8" x14ac:dyDescent="0.25">
      <c r="A97" s="248" t="str">
        <f t="shared" si="14"/>
        <v>04a_Korr_AkutU16</v>
      </c>
      <c r="B97" s="248" t="str">
        <f t="shared" si="15"/>
        <v>04a_Korr_Akut</v>
      </c>
      <c r="C97" s="248" t="str">
        <f t="shared" si="13"/>
        <v>U16</v>
      </c>
      <c r="D97" s="248" t="s">
        <v>123</v>
      </c>
      <c r="E97" s="248" t="s">
        <v>124</v>
      </c>
      <c r="G97" s="249" t="str">
        <f>'04a_Korr_Akut'!$U$16</f>
        <v>[Name Standort]</v>
      </c>
      <c r="H97" s="248" t="s">
        <v>374</v>
      </c>
    </row>
    <row r="98" spans="1:8" x14ac:dyDescent="0.25">
      <c r="A98" s="248" t="str">
        <f t="shared" si="14"/>
        <v>04a_Korr_AkutU17</v>
      </c>
      <c r="B98" s="248" t="str">
        <f t="shared" si="15"/>
        <v>04a_Korr_Akut</v>
      </c>
      <c r="C98" s="248" t="str">
        <f t="shared" si="13"/>
        <v>U17</v>
      </c>
      <c r="D98" s="248" t="s">
        <v>125</v>
      </c>
      <c r="E98" s="248" t="s">
        <v>126</v>
      </c>
      <c r="G98" s="249" t="str">
        <f>'04a_Korr_Akut'!$U$17</f>
        <v>[BUR-Nr.]</v>
      </c>
      <c r="H98" s="248" t="s">
        <v>375</v>
      </c>
    </row>
    <row r="99" spans="1:8" x14ac:dyDescent="0.25">
      <c r="A99" s="248" t="str">
        <f t="shared" si="14"/>
        <v>04a_Korr_AkutV16</v>
      </c>
      <c r="B99" s="248" t="str">
        <f t="shared" si="15"/>
        <v>04a_Korr_Akut</v>
      </c>
      <c r="C99" s="248" t="str">
        <f t="shared" si="13"/>
        <v>V16</v>
      </c>
      <c r="D99" s="248" t="s">
        <v>123</v>
      </c>
      <c r="E99" s="248" t="s">
        <v>124</v>
      </c>
      <c r="G99" s="249" t="str">
        <f>'04a_Korr_Akut'!$V$16</f>
        <v>[Name Standort]</v>
      </c>
      <c r="H99" s="248" t="s">
        <v>376</v>
      </c>
    </row>
    <row r="100" spans="1:8" x14ac:dyDescent="0.25">
      <c r="A100" s="248" t="str">
        <f t="shared" si="14"/>
        <v>04a_Korr_AkutV17</v>
      </c>
      <c r="B100" s="248" t="str">
        <f t="shared" si="15"/>
        <v>04a_Korr_Akut</v>
      </c>
      <c r="C100" s="248" t="str">
        <f t="shared" si="13"/>
        <v>V17</v>
      </c>
      <c r="D100" s="248" t="s">
        <v>125</v>
      </c>
      <c r="E100" s="248" t="s">
        <v>126</v>
      </c>
      <c r="G100" s="249" t="str">
        <f>'04a_Korr_Akut'!$V$17</f>
        <v>[BUR-Nr.]</v>
      </c>
      <c r="H100" s="248" t="s">
        <v>377</v>
      </c>
    </row>
    <row r="101" spans="1:8" x14ac:dyDescent="0.25">
      <c r="A101" s="248" t="str">
        <f t="shared" si="14"/>
        <v>04a_Korr_AkutW16</v>
      </c>
      <c r="B101" s="248" t="str">
        <f t="shared" si="15"/>
        <v>04a_Korr_Akut</v>
      </c>
      <c r="C101" s="248" t="str">
        <f t="shared" si="13"/>
        <v>W16</v>
      </c>
      <c r="D101" s="248" t="s">
        <v>123</v>
      </c>
      <c r="E101" s="248" t="s">
        <v>124</v>
      </c>
      <c r="G101" s="249" t="str">
        <f>'04a_Korr_Akut'!$W$16</f>
        <v>[Name Standort]</v>
      </c>
      <c r="H101" s="248" t="s">
        <v>378</v>
      </c>
    </row>
    <row r="102" spans="1:8" x14ac:dyDescent="0.25">
      <c r="A102" s="248" t="str">
        <f t="shared" si="14"/>
        <v>04a_Korr_AkutW17</v>
      </c>
      <c r="B102" s="248" t="str">
        <f t="shared" si="15"/>
        <v>04a_Korr_Akut</v>
      </c>
      <c r="C102" s="248" t="str">
        <f t="shared" si="13"/>
        <v>W17</v>
      </c>
      <c r="D102" s="248" t="s">
        <v>125</v>
      </c>
      <c r="E102" s="248" t="s">
        <v>126</v>
      </c>
      <c r="G102" s="249" t="str">
        <f>'04a_Korr_Akut'!$W$17</f>
        <v>[BUR-Nr.]</v>
      </c>
      <c r="H102" s="248" t="s">
        <v>379</v>
      </c>
    </row>
    <row r="103" spans="1:8" x14ac:dyDescent="0.25">
      <c r="A103" s="248" t="str">
        <f t="shared" si="14"/>
        <v>04a_Korr_AkutX16</v>
      </c>
      <c r="B103" s="248" t="str">
        <f t="shared" si="15"/>
        <v>04a_Korr_Akut</v>
      </c>
      <c r="C103" s="248" t="str">
        <f t="shared" si="13"/>
        <v>X16</v>
      </c>
      <c r="D103" s="248" t="s">
        <v>123</v>
      </c>
      <c r="E103" s="248" t="s">
        <v>124</v>
      </c>
      <c r="G103" s="249" t="str">
        <f>'04a_Korr_Akut'!$X$16</f>
        <v>[Name Standort]</v>
      </c>
      <c r="H103" s="248" t="s">
        <v>380</v>
      </c>
    </row>
    <row r="104" spans="1:8" x14ac:dyDescent="0.25">
      <c r="A104" s="248" t="str">
        <f t="shared" si="14"/>
        <v>04a_Korr_AkutX17</v>
      </c>
      <c r="B104" s="248" t="str">
        <f t="shared" si="15"/>
        <v>04a_Korr_Akut</v>
      </c>
      <c r="C104" s="248" t="str">
        <f t="shared" si="13"/>
        <v>X17</v>
      </c>
      <c r="D104" s="248" t="s">
        <v>125</v>
      </c>
      <c r="E104" s="248" t="s">
        <v>126</v>
      </c>
      <c r="G104" s="249" t="str">
        <f>'04a_Korr_Akut'!$X$17</f>
        <v>[BUR-Nr.]</v>
      </c>
      <c r="H104" s="248" t="s">
        <v>381</v>
      </c>
    </row>
    <row r="105" spans="1:8" x14ac:dyDescent="0.25">
      <c r="A105" s="248" t="str">
        <f t="shared" si="14"/>
        <v>04a_Korr_AkutY16</v>
      </c>
      <c r="B105" s="248" t="str">
        <f t="shared" si="15"/>
        <v>04a_Korr_Akut</v>
      </c>
      <c r="C105" s="248" t="str">
        <f t="shared" si="13"/>
        <v>Y16</v>
      </c>
      <c r="D105" s="248" t="s">
        <v>123</v>
      </c>
      <c r="E105" s="248" t="s">
        <v>124</v>
      </c>
      <c r="G105" s="249" t="str">
        <f>'04a_Korr_Akut'!$Y$16</f>
        <v>[Name Standort]</v>
      </c>
      <c r="H105" s="248" t="s">
        <v>382</v>
      </c>
    </row>
    <row r="106" spans="1:8" x14ac:dyDescent="0.25">
      <c r="A106" s="248" t="str">
        <f t="shared" si="14"/>
        <v>04a_Korr_AkutY17</v>
      </c>
      <c r="B106" s="248" t="str">
        <f t="shared" si="15"/>
        <v>04a_Korr_Akut</v>
      </c>
      <c r="C106" s="248" t="str">
        <f t="shared" si="13"/>
        <v>Y17</v>
      </c>
      <c r="D106" s="248" t="s">
        <v>125</v>
      </c>
      <c r="E106" s="248" t="s">
        <v>126</v>
      </c>
      <c r="G106" s="249" t="str">
        <f>'04a_Korr_Akut'!$Y$17</f>
        <v>[BUR-Nr.]</v>
      </c>
      <c r="H106" s="248" t="s">
        <v>383</v>
      </c>
    </row>
    <row r="107" spans="1:8" x14ac:dyDescent="0.25">
      <c r="A107" s="248" t="str">
        <f t="shared" si="14"/>
        <v>04a_Korr_AkutZ16</v>
      </c>
      <c r="B107" s="248" t="str">
        <f t="shared" si="15"/>
        <v>04a_Korr_Akut</v>
      </c>
      <c r="C107" s="248" t="str">
        <f t="shared" si="13"/>
        <v>Z16</v>
      </c>
      <c r="D107" s="248" t="s">
        <v>123</v>
      </c>
      <c r="E107" s="248" t="s">
        <v>124</v>
      </c>
      <c r="G107" s="249" t="str">
        <f>'04a_Korr_Akut'!$Z$16</f>
        <v>[Name Standort]</v>
      </c>
      <c r="H107" s="248" t="s">
        <v>384</v>
      </c>
    </row>
    <row r="108" spans="1:8" x14ac:dyDescent="0.25">
      <c r="A108" s="248" t="str">
        <f t="shared" si="14"/>
        <v>04a_Korr_AkutZ17</v>
      </c>
      <c r="B108" s="248" t="str">
        <f t="shared" si="15"/>
        <v>04a_Korr_Akut</v>
      </c>
      <c r="C108" s="248" t="str">
        <f t="shared" si="13"/>
        <v>Z17</v>
      </c>
      <c r="D108" s="248" t="s">
        <v>125</v>
      </c>
      <c r="E108" s="248" t="s">
        <v>126</v>
      </c>
      <c r="G108" s="249" t="str">
        <f>'04a_Korr_Akut'!$Z$17</f>
        <v>[BUR-Nr.]</v>
      </c>
      <c r="H108" s="248" t="s">
        <v>385</v>
      </c>
    </row>
    <row r="109" spans="1:8" x14ac:dyDescent="0.25">
      <c r="A109" s="248" t="str">
        <f t="shared" si="14"/>
        <v>04a_Korr_AkutAA16</v>
      </c>
      <c r="B109" s="248" t="str">
        <f t="shared" si="15"/>
        <v>04a_Korr_Akut</v>
      </c>
      <c r="C109" s="248" t="str">
        <f t="shared" si="13"/>
        <v>AA16</v>
      </c>
      <c r="D109" s="248" t="s">
        <v>123</v>
      </c>
      <c r="E109" s="248" t="s">
        <v>124</v>
      </c>
      <c r="G109" s="249" t="str">
        <f>'04a_Korr_Akut'!$AA$16</f>
        <v>[Name Standort]</v>
      </c>
      <c r="H109" s="248" t="s">
        <v>386</v>
      </c>
    </row>
    <row r="110" spans="1:8" x14ac:dyDescent="0.25">
      <c r="A110" s="248" t="str">
        <f t="shared" si="14"/>
        <v>04a_Korr_AkutAA17</v>
      </c>
      <c r="B110" s="248" t="str">
        <f t="shared" si="15"/>
        <v>04a_Korr_Akut</v>
      </c>
      <c r="C110" s="248" t="str">
        <f t="shared" si="13"/>
        <v>AA17</v>
      </c>
      <c r="D110" s="248" t="s">
        <v>125</v>
      </c>
      <c r="E110" s="248" t="s">
        <v>126</v>
      </c>
      <c r="G110" s="249" t="str">
        <f>'04a_Korr_Akut'!$AA$17</f>
        <v>[BUR-Nr.]</v>
      </c>
      <c r="H110" s="248" t="s">
        <v>387</v>
      </c>
    </row>
    <row r="111" spans="1:8" x14ac:dyDescent="0.25">
      <c r="A111" s="248" t="str">
        <f t="shared" si="14"/>
        <v>04a_Korr_AkutAB16</v>
      </c>
      <c r="B111" s="248" t="str">
        <f t="shared" si="15"/>
        <v>04a_Korr_Akut</v>
      </c>
      <c r="C111" s="248" t="str">
        <f t="shared" si="13"/>
        <v>AB16</v>
      </c>
      <c r="D111" s="248" t="s">
        <v>123</v>
      </c>
      <c r="E111" s="248" t="s">
        <v>124</v>
      </c>
      <c r="G111" s="249" t="str">
        <f>'04a_Korr_Akut'!$AB$16</f>
        <v>[Name Standort]</v>
      </c>
      <c r="H111" s="248" t="s">
        <v>388</v>
      </c>
    </row>
    <row r="112" spans="1:8" x14ac:dyDescent="0.25">
      <c r="A112" s="248" t="str">
        <f t="shared" si="14"/>
        <v>04a_Korr_AkutAB17</v>
      </c>
      <c r="B112" s="248" t="str">
        <f t="shared" si="15"/>
        <v>04a_Korr_Akut</v>
      </c>
      <c r="C112" s="248" t="str">
        <f t="shared" si="13"/>
        <v>AB17</v>
      </c>
      <c r="D112" s="248" t="s">
        <v>125</v>
      </c>
      <c r="E112" s="248" t="s">
        <v>126</v>
      </c>
      <c r="G112" s="249" t="str">
        <f>'04a_Korr_Akut'!$AB$17</f>
        <v>[BUR-Nr.]</v>
      </c>
      <c r="H112" s="248" t="s">
        <v>389</v>
      </c>
    </row>
    <row r="113" spans="1:8" x14ac:dyDescent="0.25">
      <c r="A113" s="248" t="str">
        <f t="shared" si="14"/>
        <v>04b_Korr_PsychA2</v>
      </c>
      <c r="B113" s="248" t="str">
        <f t="shared" si="15"/>
        <v>04b_Korr_Psych</v>
      </c>
      <c r="C113" s="248" t="str">
        <f t="shared" si="13"/>
        <v>A2</v>
      </c>
      <c r="D113" s="248" t="s">
        <v>127</v>
      </c>
      <c r="E113" s="248" t="s">
        <v>128</v>
      </c>
      <c r="G113" s="249" t="str">
        <f>'04b_Korr_Psych'!$A$2</f>
        <v>04b_Psychiatrie: Herleitung der benchmarkrelevanten Kosten pro Leistungseinheit</v>
      </c>
      <c r="H113" s="248" t="s">
        <v>390</v>
      </c>
    </row>
    <row r="114" spans="1:8" x14ac:dyDescent="0.25">
      <c r="A114" s="248" t="str">
        <f t="shared" si="14"/>
        <v>04b_Korr_PsychA4</v>
      </c>
      <c r="B114" s="248" t="str">
        <f t="shared" si="15"/>
        <v>04b_Korr_Psych</v>
      </c>
      <c r="C114" s="248" t="str">
        <f t="shared" si="13"/>
        <v>A4</v>
      </c>
      <c r="D114" s="248" t="s">
        <v>12</v>
      </c>
      <c r="E114" s="248" t="s">
        <v>13</v>
      </c>
      <c r="G114" s="249" t="str">
        <f>'04b_Korr_Psych'!$A$4</f>
        <v>Name Leistungserbringer (juristische Einheit)</v>
      </c>
      <c r="H114" s="248" t="s">
        <v>391</v>
      </c>
    </row>
    <row r="115" spans="1:8" x14ac:dyDescent="0.25">
      <c r="A115" s="248" t="str">
        <f t="shared" si="14"/>
        <v>04b_Korr_PsychA5</v>
      </c>
      <c r="B115" s="248" t="str">
        <f t="shared" si="15"/>
        <v>04b_Korr_Psych</v>
      </c>
      <c r="C115" s="248" t="str">
        <f t="shared" ref="C115:C175" si="16">SUBSTITUTE(MID(H115,FIND("!",H115)+1,LEN(H115)),"$",)</f>
        <v>A5</v>
      </c>
      <c r="D115" s="248" t="s">
        <v>14</v>
      </c>
      <c r="E115" s="248" t="s">
        <v>15</v>
      </c>
      <c r="G115" s="249" t="str">
        <f>'04b_Korr_Psych'!$A$5</f>
        <v>UID (CHE-xxx.xxx.xxx)</v>
      </c>
      <c r="H115" s="248" t="s">
        <v>392</v>
      </c>
    </row>
    <row r="116" spans="1:8" x14ac:dyDescent="0.25">
      <c r="A116" s="248" t="str">
        <f t="shared" si="14"/>
        <v>04b_Korr_PsychA6</v>
      </c>
      <c r="B116" s="248" t="str">
        <f t="shared" si="15"/>
        <v>04b_Korr_Psych</v>
      </c>
      <c r="C116" s="248" t="str">
        <f t="shared" si="16"/>
        <v>A6</v>
      </c>
      <c r="D116" s="248" t="s">
        <v>16</v>
      </c>
      <c r="E116" s="248" t="s">
        <v>17</v>
      </c>
      <c r="G116" s="249" t="str">
        <f>'04b_Korr_Psych'!$A$6</f>
        <v>Mehrere Standorte: ja/nein?</v>
      </c>
      <c r="H116" s="248" t="s">
        <v>393</v>
      </c>
    </row>
    <row r="117" spans="1:8" x14ac:dyDescent="0.25">
      <c r="A117" s="248" t="str">
        <f t="shared" si="14"/>
        <v>04b_Korr_PsychA7</v>
      </c>
      <c r="B117" s="248" t="str">
        <f t="shared" si="15"/>
        <v>04b_Korr_Psych</v>
      </c>
      <c r="C117" s="248" t="str">
        <f t="shared" si="16"/>
        <v>A7</v>
      </c>
      <c r="D117" s="248" t="s">
        <v>30</v>
      </c>
      <c r="E117" s="250" t="s">
        <v>31</v>
      </c>
      <c r="G117" s="249" t="str">
        <f>'04b_Korr_Psych'!$A$7</f>
        <v>BUR-Nummer (wenn 1 Standort)</v>
      </c>
      <c r="H117" s="248" t="s">
        <v>394</v>
      </c>
    </row>
    <row r="118" spans="1:8" x14ac:dyDescent="0.25">
      <c r="A118" s="248" t="str">
        <f t="shared" si="14"/>
        <v>04b_Korr_PsychA8</v>
      </c>
      <c r="B118" s="248" t="str">
        <f t="shared" si="15"/>
        <v>04b_Korr_Psych</v>
      </c>
      <c r="C118" s="248" t="str">
        <f t="shared" si="16"/>
        <v>A8</v>
      </c>
      <c r="D118" s="248" t="s">
        <v>18</v>
      </c>
      <c r="E118" s="248" t="s">
        <v>19</v>
      </c>
      <c r="G118" s="249" t="str">
        <f>'04b_Korr_Psych'!$A$8</f>
        <v>Datenjahr</v>
      </c>
      <c r="H118" s="248" t="s">
        <v>395</v>
      </c>
    </row>
    <row r="119" spans="1:8" x14ac:dyDescent="0.25">
      <c r="A119" s="248" t="str">
        <f t="shared" si="14"/>
        <v>04b_Korr_PsychA9</v>
      </c>
      <c r="B119" s="248" t="str">
        <f t="shared" si="15"/>
        <v>04b_Korr_Psych</v>
      </c>
      <c r="C119" s="248" t="str">
        <f t="shared" si="16"/>
        <v>A9</v>
      </c>
      <c r="D119" s="248" t="s">
        <v>20</v>
      </c>
      <c r="E119" s="248" t="s">
        <v>20</v>
      </c>
      <c r="G119" s="249" t="str">
        <f>'04b_Korr_Psych'!$A$9</f>
        <v>Version ITAR_K</v>
      </c>
      <c r="H119" s="248" t="s">
        <v>396</v>
      </c>
    </row>
    <row r="120" spans="1:8" x14ac:dyDescent="0.25">
      <c r="A120" s="248" t="str">
        <f t="shared" si="14"/>
        <v>04b_Korr_PsychA10</v>
      </c>
      <c r="B120" s="248" t="str">
        <f t="shared" si="15"/>
        <v>04b_Korr_Psych</v>
      </c>
      <c r="C120" s="248" t="str">
        <f t="shared" si="16"/>
        <v>A10</v>
      </c>
      <c r="D120" s="248" t="s">
        <v>21</v>
      </c>
      <c r="E120" s="248" t="s">
        <v>21</v>
      </c>
      <c r="G120" s="249" t="str">
        <f>'04b_Korr_Psych'!$A$10</f>
        <v>Version SwissDRG</v>
      </c>
      <c r="H120" s="248" t="s">
        <v>397</v>
      </c>
    </row>
    <row r="121" spans="1:8" x14ac:dyDescent="0.25">
      <c r="A121" s="248" t="str">
        <f t="shared" si="14"/>
        <v>04b_Korr_PsychA11</v>
      </c>
      <c r="B121" s="248" t="str">
        <f t="shared" si="15"/>
        <v>04b_Korr_Psych</v>
      </c>
      <c r="C121" s="248" t="str">
        <f t="shared" si="16"/>
        <v>A11</v>
      </c>
      <c r="D121" s="248" t="s">
        <v>22</v>
      </c>
      <c r="E121" s="248" t="s">
        <v>23</v>
      </c>
      <c r="G121" s="249" t="str">
        <f>'04b_Korr_Psych'!$A$11</f>
        <v>Version TARPSY-Grouper</v>
      </c>
      <c r="H121" s="248" t="s">
        <v>398</v>
      </c>
    </row>
    <row r="122" spans="1:8" x14ac:dyDescent="0.25">
      <c r="A122" s="248" t="str">
        <f t="shared" ref="A122" si="17">B122&amp;C122</f>
        <v>04b_Korr_PsychA12</v>
      </c>
      <c r="B122" s="248" t="str">
        <f t="shared" ref="B122" si="18">MID(H122,1,FIND("!",H122)-1)</f>
        <v>04b_Korr_Psych</v>
      </c>
      <c r="C122" s="248" t="str">
        <f t="shared" ref="C122" si="19">SUBSTITUTE(MID(H122,FIND("!",H122)+1,LEN(H122)),"$",)</f>
        <v>A12</v>
      </c>
      <c r="D122" s="248" t="s">
        <v>215</v>
      </c>
      <c r="E122" s="248" t="s">
        <v>216</v>
      </c>
      <c r="G122" s="249" t="str">
        <f>'04b_Korr_Psych'!$A$12</f>
        <v>Version ST Reha Grouper</v>
      </c>
      <c r="H122" s="248" t="s">
        <v>399</v>
      </c>
    </row>
    <row r="123" spans="1:8" x14ac:dyDescent="0.25">
      <c r="A123" s="248" t="str">
        <f t="shared" si="14"/>
        <v>04b_Korr_PsychA13</v>
      </c>
      <c r="B123" s="248" t="str">
        <f t="shared" si="15"/>
        <v>04b_Korr_Psych</v>
      </c>
      <c r="C123" s="248" t="str">
        <f t="shared" si="16"/>
        <v>A13</v>
      </c>
      <c r="D123" s="248" t="s">
        <v>24</v>
      </c>
      <c r="E123" s="248" t="s">
        <v>25</v>
      </c>
      <c r="G123" s="249" t="str">
        <f>'04b_Korr_Psych'!$A$13</f>
        <v>Prüfung durch Kanton am [TT.MM.JJJJ]</v>
      </c>
      <c r="H123" s="248" t="s">
        <v>400</v>
      </c>
    </row>
    <row r="124" spans="1:8" x14ac:dyDescent="0.25">
      <c r="A124" s="248" t="str">
        <f t="shared" si="14"/>
        <v>04b_Korr_PsychA14</v>
      </c>
      <c r="B124" s="248" t="str">
        <f t="shared" si="15"/>
        <v>04b_Korr_Psych</v>
      </c>
      <c r="C124" s="248" t="str">
        <f t="shared" si="16"/>
        <v>A14</v>
      </c>
      <c r="D124" s="248" t="s">
        <v>26</v>
      </c>
      <c r="E124" s="248" t="s">
        <v>27</v>
      </c>
      <c r="G124" s="249" t="str">
        <f>'04b_Korr_Psych'!$A$14</f>
        <v>Kontaktperson Kanton (E-Mail)</v>
      </c>
      <c r="H124" s="248" t="s">
        <v>401</v>
      </c>
    </row>
    <row r="125" spans="1:8" x14ac:dyDescent="0.25">
      <c r="A125" s="248" t="str">
        <f t="shared" si="14"/>
        <v>04b_Korr_PsychA16</v>
      </c>
      <c r="B125" s="248" t="str">
        <f t="shared" si="15"/>
        <v>04b_Korr_Psych</v>
      </c>
      <c r="C125" s="248" t="str">
        <f t="shared" si="16"/>
        <v>A16</v>
      </c>
      <c r="D125" s="248" t="s">
        <v>129</v>
      </c>
      <c r="E125" s="248" t="s">
        <v>130</v>
      </c>
      <c r="G125" s="249" t="str">
        <f>'04b_Korr_Psych'!$A$16</f>
        <v>Vorgehen zur Herleitung der benchmarkrelevanten Kosten pro Leistungseinheit</v>
      </c>
      <c r="H125" s="248" t="s">
        <v>402</v>
      </c>
    </row>
    <row r="126" spans="1:8" x14ac:dyDescent="0.25">
      <c r="A126" s="248" t="str">
        <f t="shared" si="14"/>
        <v>04b_Korr_PsychA17</v>
      </c>
      <c r="B126" s="248" t="str">
        <f t="shared" si="15"/>
        <v>04b_Korr_Psych</v>
      </c>
      <c r="C126" s="248" t="str">
        <f t="shared" si="16"/>
        <v>A17</v>
      </c>
      <c r="D126" s="250" t="s">
        <v>38</v>
      </c>
      <c r="E126" s="250" t="s">
        <v>39</v>
      </c>
      <c r="G126" s="249" t="str">
        <f>'04b_Korr_Psych'!$A$17</f>
        <v>Wichtiger Hinweis: Pflichtfelder sind rot umrandet</v>
      </c>
      <c r="H126" s="248" t="s">
        <v>403</v>
      </c>
    </row>
    <row r="127" spans="1:8" x14ac:dyDescent="0.25">
      <c r="A127" s="248" t="str">
        <f t="shared" si="14"/>
        <v>04b_Korr_PsychA19</v>
      </c>
      <c r="B127" s="248" t="str">
        <f t="shared" si="15"/>
        <v>04b_Korr_Psych</v>
      </c>
      <c r="C127" s="248" t="str">
        <f t="shared" si="16"/>
        <v>A19</v>
      </c>
      <c r="D127" s="248" t="s">
        <v>40</v>
      </c>
      <c r="E127" s="248" t="s">
        <v>41</v>
      </c>
      <c r="G127" s="249" t="str">
        <f>'04b_Korr_Psych'!$A$19</f>
        <v xml:space="preserve">Total Kosten gemäss BEBU in CHF gemäss Kostenausweis ITAR_K </v>
      </c>
      <c r="H127" s="248" t="s">
        <v>404</v>
      </c>
    </row>
    <row r="128" spans="1:8" x14ac:dyDescent="0.25">
      <c r="A128" s="248" t="str">
        <f t="shared" si="14"/>
        <v>04b_Korr_PsychA20</v>
      </c>
      <c r="B128" s="248" t="str">
        <f t="shared" si="15"/>
        <v>04b_Korr_Psych</v>
      </c>
      <c r="C128" s="248" t="str">
        <f t="shared" si="16"/>
        <v>A20</v>
      </c>
      <c r="D128" s="248" t="s">
        <v>42</v>
      </c>
      <c r="E128" s="248" t="s">
        <v>43</v>
      </c>
      <c r="G128" s="249" t="str">
        <f>'04b_Korr_Psych'!$A$20</f>
        <v xml:space="preserve">./. ANK nach REKOLE  gemäss Kostenausweis ITAR_K  </v>
      </c>
      <c r="H128" s="248" t="s">
        <v>405</v>
      </c>
    </row>
    <row r="129" spans="1:8" x14ac:dyDescent="0.25">
      <c r="A129" s="248" t="str">
        <f t="shared" si="14"/>
        <v>04b_Korr_PsychA21</v>
      </c>
      <c r="B129" s="248" t="str">
        <f t="shared" si="15"/>
        <v>04b_Korr_Psych</v>
      </c>
      <c r="C129" s="248" t="str">
        <f t="shared" si="16"/>
        <v>A21</v>
      </c>
      <c r="D129" s="248" t="s">
        <v>44</v>
      </c>
      <c r="E129" s="248" t="s">
        <v>45</v>
      </c>
      <c r="G129" s="249" t="str">
        <f>'04b_Korr_Psych'!$A$21</f>
        <v>+ ANK nach VKL gemäss Kostenausweis ITAR_K</v>
      </c>
      <c r="H129" s="248" t="s">
        <v>406</v>
      </c>
    </row>
    <row r="130" spans="1:8" x14ac:dyDescent="0.25">
      <c r="A130" s="248" t="str">
        <f t="shared" ref="A130:A197" si="20">B130&amp;C130</f>
        <v>04b_Korr_PsychA22</v>
      </c>
      <c r="B130" s="248" t="str">
        <f t="shared" si="15"/>
        <v>04b_Korr_Psych</v>
      </c>
      <c r="C130" s="248" t="str">
        <f t="shared" si="16"/>
        <v>A22</v>
      </c>
      <c r="D130" s="248" t="s">
        <v>46</v>
      </c>
      <c r="E130" s="248" t="s">
        <v>47</v>
      </c>
      <c r="G130" s="249" t="str">
        <f>'04b_Korr_Psych'!$A$22</f>
        <v xml:space="preserve">Total Kosten gemäss BEBU  (inkl. ANK nach VKL) </v>
      </c>
      <c r="H130" s="248" t="s">
        <v>407</v>
      </c>
    </row>
    <row r="131" spans="1:8" x14ac:dyDescent="0.25">
      <c r="A131" s="248" t="str">
        <f t="shared" si="20"/>
        <v>04b_Korr_PsychA23</v>
      </c>
      <c r="B131" s="248" t="str">
        <f t="shared" si="15"/>
        <v>04b_Korr_Psych</v>
      </c>
      <c r="C131" s="248" t="str">
        <f t="shared" si="16"/>
        <v>A23</v>
      </c>
      <c r="D131" s="248" t="s">
        <v>48</v>
      </c>
      <c r="E131" s="248" t="s">
        <v>49</v>
      </c>
      <c r="G131" s="249" t="str">
        <f>'04b_Korr_Psych'!$A$23</f>
        <v>./. Kosten, die fälschlicherweise auf den baseraterelevanten Kostenträgern geführt werden</v>
      </c>
      <c r="H131" s="248" t="s">
        <v>408</v>
      </c>
    </row>
    <row r="132" spans="1:8" x14ac:dyDescent="0.25">
      <c r="A132" s="248" t="str">
        <f t="shared" si="20"/>
        <v>04b_Korr_PsychA24</v>
      </c>
      <c r="B132" s="248" t="str">
        <f t="shared" si="15"/>
        <v>04b_Korr_Psych</v>
      </c>
      <c r="C132" s="248" t="str">
        <f t="shared" si="16"/>
        <v>A24</v>
      </c>
      <c r="D132" s="248" t="s">
        <v>50</v>
      </c>
      <c r="E132" s="248" t="s">
        <v>51</v>
      </c>
      <c r="G132" s="249" t="str">
        <f>'04b_Korr_Psych'!$A$24</f>
        <v xml:space="preserve">./. Kosten für direkt an Patienten verrechnete Leistungen (Kontengr. 65) </v>
      </c>
      <c r="H132" s="248" t="s">
        <v>409</v>
      </c>
    </row>
    <row r="133" spans="1:8" x14ac:dyDescent="0.25">
      <c r="A133" s="248" t="str">
        <f t="shared" si="20"/>
        <v>04b_Korr_PsychA25</v>
      </c>
      <c r="B133" s="248" t="str">
        <f t="shared" si="15"/>
        <v>04b_Korr_Psych</v>
      </c>
      <c r="C133" s="248" t="str">
        <f t="shared" si="16"/>
        <v>A25</v>
      </c>
      <c r="D133" s="248" t="s">
        <v>52</v>
      </c>
      <c r="E133" s="248" t="s">
        <v>53</v>
      </c>
      <c r="G133" s="249" t="str">
        <f>'04b_Korr_Psych'!$A$25</f>
        <v xml:space="preserve"> + Erlöse Kontengruppe 66</v>
      </c>
      <c r="H133" s="248" t="s">
        <v>410</v>
      </c>
    </row>
    <row r="134" spans="1:8" x14ac:dyDescent="0.25">
      <c r="A134" s="248" t="str">
        <f t="shared" si="20"/>
        <v>04b_Korr_PsychA26</v>
      </c>
      <c r="B134" s="248" t="str">
        <f t="shared" si="15"/>
        <v>04b_Korr_Psych</v>
      </c>
      <c r="C134" s="248" t="str">
        <f t="shared" si="16"/>
        <v>A26</v>
      </c>
      <c r="D134" s="248" t="s">
        <v>276</v>
      </c>
      <c r="E134" s="248" t="s">
        <v>277</v>
      </c>
      <c r="G134" s="249" t="str">
        <f>'04b_Korr_Psych'!$A$26</f>
        <v>./. Kosten für zusätzlich vergütete Leistungen (unbewertete Zusatzentgelte wie Dialyse, Belastungserprobung, pflegerische 1:1-Betreuung, andere Sonderentgelte)</v>
      </c>
      <c r="H134" s="248" t="s">
        <v>411</v>
      </c>
    </row>
    <row r="135" spans="1:8" x14ac:dyDescent="0.25">
      <c r="A135" s="248" t="str">
        <f t="shared" si="20"/>
        <v>04b_Korr_PsychA27</v>
      </c>
      <c r="B135" s="248" t="str">
        <f t="shared" ref="B135:B188" si="21">MID(H135,1,FIND("!",H135)-1)</f>
        <v>04b_Korr_Psych</v>
      </c>
      <c r="C135" s="248" t="str">
        <f t="shared" si="16"/>
        <v>A27</v>
      </c>
      <c r="D135" s="248" t="s">
        <v>56</v>
      </c>
      <c r="E135" s="248" t="s">
        <v>131</v>
      </c>
      <c r="G135" s="249" t="str">
        <f>'04b_Korr_Psych'!$A$27</f>
        <v xml:space="preserve">./. Kosten für Arzthonorare für zusätzliche Leistungen bei zusatzversicherten Patienten  </v>
      </c>
      <c r="H135" s="248" t="s">
        <v>412</v>
      </c>
    </row>
    <row r="136" spans="1:8" x14ac:dyDescent="0.25">
      <c r="A136" s="248" t="str">
        <f t="shared" si="20"/>
        <v>04b_Korr_PsychA28</v>
      </c>
      <c r="B136" s="248" t="str">
        <f t="shared" si="21"/>
        <v>04b_Korr_Psych</v>
      </c>
      <c r="C136" s="248" t="str">
        <f t="shared" si="16"/>
        <v>A28</v>
      </c>
      <c r="D136" s="248" t="s">
        <v>58</v>
      </c>
      <c r="E136" s="248" t="s">
        <v>132</v>
      </c>
      <c r="G136" s="249" t="str">
        <f>'04b_Korr_Psych'!$A$28</f>
        <v>./.  Mehrkosten bei Leistungen für zusatzversicherte Patienten</v>
      </c>
      <c r="H136" s="248" t="s">
        <v>413</v>
      </c>
    </row>
    <row r="137" spans="1:8" x14ac:dyDescent="0.25">
      <c r="A137" s="248" t="str">
        <f t="shared" si="20"/>
        <v>04b_Korr_PsychA29</v>
      </c>
      <c r="B137" s="248" t="str">
        <f t="shared" si="21"/>
        <v>04b_Korr_Psych</v>
      </c>
      <c r="C137" s="248" t="str">
        <f t="shared" si="16"/>
        <v>A29</v>
      </c>
      <c r="D137" s="248" t="s">
        <v>60</v>
      </c>
      <c r="E137" s="248" t="s">
        <v>61</v>
      </c>
      <c r="G137" s="249" t="str">
        <f>'04b_Korr_Psych'!$A$29</f>
        <v>./. Zinsaufwand effektiv (46)</v>
      </c>
      <c r="H137" s="248" t="s">
        <v>414</v>
      </c>
    </row>
    <row r="138" spans="1:8" x14ac:dyDescent="0.25">
      <c r="A138" s="248" t="str">
        <f t="shared" si="20"/>
        <v>04b_Korr_PsychA30</v>
      </c>
      <c r="B138" s="248" t="str">
        <f t="shared" si="21"/>
        <v>04b_Korr_Psych</v>
      </c>
      <c r="C138" s="248" t="str">
        <f t="shared" si="16"/>
        <v>A30</v>
      </c>
      <c r="D138" s="248" t="s">
        <v>62</v>
      </c>
      <c r="E138" s="248" t="s">
        <v>133</v>
      </c>
      <c r="G138" s="249" t="str">
        <f>'04b_Korr_Psych'!$A$30</f>
        <v xml:space="preserve">Total Kosten gemäss BEBU bereinigt vor Aufrechnung kalkulatorische Zinsen </v>
      </c>
      <c r="H138" s="248" t="s">
        <v>415</v>
      </c>
    </row>
    <row r="139" spans="1:8" x14ac:dyDescent="0.25">
      <c r="A139" s="248" t="str">
        <f t="shared" si="20"/>
        <v>04b_Korr_PsychA31</v>
      </c>
      <c r="B139" s="248" t="str">
        <f t="shared" si="21"/>
        <v>04b_Korr_Psych</v>
      </c>
      <c r="C139" s="248" t="str">
        <f t="shared" si="16"/>
        <v>A31</v>
      </c>
      <c r="D139" s="248" t="s">
        <v>134</v>
      </c>
      <c r="E139" s="248" t="s">
        <v>65</v>
      </c>
      <c r="G139" s="253" t="str">
        <f>'04b_Korr_Psych'!$A$31</f>
        <v xml:space="preserve"> + Verzinsung Umlaufvermögen (kalkulatorisch)</v>
      </c>
      <c r="H139" s="248" t="s">
        <v>416</v>
      </c>
    </row>
    <row r="140" spans="1:8" x14ac:dyDescent="0.25">
      <c r="A140" s="248" t="str">
        <f t="shared" si="20"/>
        <v>04b_Korr_PsychA32</v>
      </c>
      <c r="B140" s="248" t="str">
        <f t="shared" si="21"/>
        <v>04b_Korr_Psych</v>
      </c>
      <c r="C140" s="248" t="str">
        <f t="shared" si="16"/>
        <v>A32</v>
      </c>
      <c r="D140" s="248" t="s">
        <v>135</v>
      </c>
      <c r="E140" s="248" t="s">
        <v>136</v>
      </c>
      <c r="G140" s="249" t="str">
        <f>'04b_Korr_Psych'!$A$32</f>
        <v>Benchmarkrelevante Kosten - stationärer Bereich</v>
      </c>
      <c r="H140" s="248" t="s">
        <v>417</v>
      </c>
    </row>
    <row r="141" spans="1:8" x14ac:dyDescent="0.25">
      <c r="A141" s="248" t="str">
        <f t="shared" si="20"/>
        <v>04b_Korr_PsychA33</v>
      </c>
      <c r="B141" s="248" t="str">
        <f t="shared" si="21"/>
        <v>04b_Korr_Psych</v>
      </c>
      <c r="C141" s="248" t="str">
        <f t="shared" si="16"/>
        <v>A33</v>
      </c>
      <c r="D141" s="248" t="s">
        <v>137</v>
      </c>
      <c r="E141" s="248" t="s">
        <v>138</v>
      </c>
      <c r="G141" s="249" t="str">
        <f>'04b_Korr_Psych'!$A$33</f>
        <v>Anzahl Leistungseinheiten (Day Mix)</v>
      </c>
      <c r="H141" s="248" t="s">
        <v>418</v>
      </c>
    </row>
    <row r="142" spans="1:8" x14ac:dyDescent="0.25">
      <c r="A142" s="248" t="str">
        <f t="shared" si="20"/>
        <v>04b_Korr_PsychA34</v>
      </c>
      <c r="B142" s="248" t="str">
        <f t="shared" si="21"/>
        <v>04b_Korr_Psych</v>
      </c>
      <c r="C142" s="248" t="str">
        <f t="shared" si="16"/>
        <v>A34</v>
      </c>
      <c r="D142" s="248" t="s">
        <v>139</v>
      </c>
      <c r="E142" s="248" t="s">
        <v>164</v>
      </c>
      <c r="G142" s="249" t="str">
        <f>'04b_Korr_Psych'!$A$34</f>
        <v xml:space="preserve">Kosten pro Leistungseinheit </v>
      </c>
      <c r="H142" s="248" t="s">
        <v>419</v>
      </c>
    </row>
    <row r="143" spans="1:8" x14ac:dyDescent="0.25">
      <c r="A143" s="248" t="str">
        <f t="shared" si="20"/>
        <v>04b_Korr_PsychA37</v>
      </c>
      <c r="B143" s="248" t="str">
        <f t="shared" si="21"/>
        <v>04b_Korr_Psych</v>
      </c>
      <c r="C143" s="248" t="str">
        <f t="shared" si="16"/>
        <v>A37</v>
      </c>
      <c r="D143" s="248" t="s">
        <v>69</v>
      </c>
      <c r="E143" s="248" t="s">
        <v>70</v>
      </c>
      <c r="G143" s="249" t="str">
        <f>'04b_Korr_Psych'!$A$37</f>
        <v xml:space="preserve">Zusätzliche standardisierte Informationen </v>
      </c>
      <c r="H143" s="248" t="s">
        <v>420</v>
      </c>
    </row>
    <row r="144" spans="1:8" x14ac:dyDescent="0.25">
      <c r="A144" s="248" t="str">
        <f t="shared" si="20"/>
        <v>04b_Korr_PsychA39</v>
      </c>
      <c r="B144" s="248" t="str">
        <f t="shared" si="21"/>
        <v>04b_Korr_Psych</v>
      </c>
      <c r="C144" s="248" t="str">
        <f t="shared" si="16"/>
        <v>A39</v>
      </c>
      <c r="D144" s="248" t="s">
        <v>140</v>
      </c>
      <c r="E144" s="248" t="s">
        <v>72</v>
      </c>
      <c r="G144" s="249" t="str">
        <f>'04b_Korr_Psych'!$A$39</f>
        <v>Anzahl Pflegetage total</v>
      </c>
      <c r="H144" s="248" t="s">
        <v>421</v>
      </c>
    </row>
    <row r="145" spans="1:8" x14ac:dyDescent="0.25">
      <c r="A145" s="248" t="str">
        <f t="shared" si="20"/>
        <v>04b_Korr_PsychA42</v>
      </c>
      <c r="B145" s="248" t="str">
        <f t="shared" si="21"/>
        <v>04b_Korr_Psych</v>
      </c>
      <c r="C145" s="248" t="str">
        <f t="shared" si="16"/>
        <v>A42</v>
      </c>
      <c r="D145" s="248" t="s">
        <v>228</v>
      </c>
      <c r="E145" s="248" t="s">
        <v>229</v>
      </c>
      <c r="G145" s="249" t="str">
        <f>'04b_Korr_Psych'!$A$42</f>
        <v xml:space="preserve">     davon Pflegetage der bewerteten Fälle Halbprivatpatienten</v>
      </c>
      <c r="H145" s="248" t="s">
        <v>422</v>
      </c>
    </row>
    <row r="146" spans="1:8" x14ac:dyDescent="0.25">
      <c r="A146" s="248" t="str">
        <f t="shared" si="20"/>
        <v>04b_Korr_PsychA43</v>
      </c>
      <c r="B146" s="248" t="str">
        <f t="shared" si="21"/>
        <v>04b_Korr_Psych</v>
      </c>
      <c r="C146" s="248" t="str">
        <f t="shared" si="16"/>
        <v>A43</v>
      </c>
      <c r="D146" s="248" t="s">
        <v>230</v>
      </c>
      <c r="E146" s="248" t="s">
        <v>231</v>
      </c>
      <c r="G146" s="249" t="str">
        <f>'04b_Korr_Psych'!$A$43</f>
        <v xml:space="preserve">     davon Pflegetage der bewerteten Fälle Privatpatienten</v>
      </c>
      <c r="H146" s="248" t="s">
        <v>423</v>
      </c>
    </row>
    <row r="147" spans="1:8" x14ac:dyDescent="0.25">
      <c r="A147" s="248" t="str">
        <f t="shared" si="20"/>
        <v>04b_Korr_PsychA44</v>
      </c>
      <c r="B147" s="248" t="str">
        <f t="shared" si="21"/>
        <v>04b_Korr_Psych</v>
      </c>
      <c r="C147" s="248" t="str">
        <f t="shared" si="16"/>
        <v>A44</v>
      </c>
      <c r="D147" s="248" t="s">
        <v>141</v>
      </c>
      <c r="E147" s="248" t="s">
        <v>74</v>
      </c>
      <c r="G147" s="249" t="str">
        <f>'04b_Korr_Psych'!$A$44</f>
        <v>Anzahl stationäre Fälle total</v>
      </c>
      <c r="H147" s="248" t="s">
        <v>424</v>
      </c>
    </row>
    <row r="148" spans="1:8" x14ac:dyDescent="0.25">
      <c r="A148" s="248" t="str">
        <f t="shared" si="20"/>
        <v>04b_Korr_PsychA47</v>
      </c>
      <c r="B148" s="248" t="str">
        <f t="shared" si="21"/>
        <v>04b_Korr_Psych</v>
      </c>
      <c r="C148" s="248" t="str">
        <f t="shared" si="16"/>
        <v>A47</v>
      </c>
      <c r="D148" s="248" t="s">
        <v>142</v>
      </c>
      <c r="E148" s="248" t="s">
        <v>232</v>
      </c>
      <c r="G148" s="249" t="str">
        <f>'04b_Korr_Psych'!$A$47</f>
        <v xml:space="preserve">     davon bewertete stationäre Fälle Halbprivatpatienten</v>
      </c>
      <c r="H148" s="248" t="s">
        <v>425</v>
      </c>
    </row>
    <row r="149" spans="1:8" x14ac:dyDescent="0.25">
      <c r="A149" s="248" t="str">
        <f t="shared" si="20"/>
        <v>04b_Korr_PsychA48</v>
      </c>
      <c r="B149" s="248" t="str">
        <f t="shared" si="21"/>
        <v>04b_Korr_Psych</v>
      </c>
      <c r="C149" s="248" t="str">
        <f t="shared" si="16"/>
        <v>A48</v>
      </c>
      <c r="D149" s="248" t="s">
        <v>143</v>
      </c>
      <c r="E149" s="248" t="s">
        <v>233</v>
      </c>
      <c r="G149" s="249" t="str">
        <f>'04b_Korr_Psych'!$A$48</f>
        <v xml:space="preserve">     davon bewertete stationäre Fälle Privatpatienten</v>
      </c>
      <c r="H149" s="248" t="s">
        <v>426</v>
      </c>
    </row>
    <row r="150" spans="1:8" x14ac:dyDescent="0.25">
      <c r="A150" s="248" t="str">
        <f t="shared" si="20"/>
        <v>04b_Korr_PsychA49</v>
      </c>
      <c r="B150" s="248" t="str">
        <f t="shared" si="21"/>
        <v>04b_Korr_Psych</v>
      </c>
      <c r="C150" s="248" t="str">
        <f t="shared" si="16"/>
        <v>A49</v>
      </c>
      <c r="D150" s="248" t="s">
        <v>175</v>
      </c>
      <c r="E150" s="248" t="s">
        <v>176</v>
      </c>
      <c r="G150" s="249" t="str">
        <f>'04b_Korr_Psych'!$A$49</f>
        <v>Day Mix Index (DMI; Summe der Kostengewichte geteilt durch die Anzahl Pflegetage der bewerteten Fälle)</v>
      </c>
      <c r="H150" s="248" t="s">
        <v>427</v>
      </c>
    </row>
    <row r="151" spans="1:8" x14ac:dyDescent="0.25">
      <c r="A151" s="248" t="str">
        <f t="shared" si="20"/>
        <v>04b_Korr_PsychA50</v>
      </c>
      <c r="B151" s="248" t="str">
        <f t="shared" si="21"/>
        <v>04b_Korr_Psych</v>
      </c>
      <c r="C151" s="248" t="str">
        <f t="shared" si="16"/>
        <v>A50</v>
      </c>
      <c r="D151" s="248" t="s">
        <v>83</v>
      </c>
      <c r="E151" s="248" t="s">
        <v>84</v>
      </c>
      <c r="G151" s="249" t="str">
        <f>'04b_Korr_Psych'!$A$50</f>
        <v xml:space="preserve">Anlagenutzungskosten ANK nach VKL </v>
      </c>
      <c r="H151" s="248" t="s">
        <v>428</v>
      </c>
    </row>
    <row r="152" spans="1:8" x14ac:dyDescent="0.25">
      <c r="A152" s="248" t="str">
        <f t="shared" si="20"/>
        <v>04b_Korr_PsychA51</v>
      </c>
      <c r="B152" s="248" t="str">
        <f t="shared" si="21"/>
        <v>04b_Korr_Psych</v>
      </c>
      <c r="C152" s="248" t="str">
        <f t="shared" si="16"/>
        <v>A51</v>
      </c>
      <c r="D152" s="248" t="s">
        <v>85</v>
      </c>
      <c r="E152" s="248" t="s">
        <v>86</v>
      </c>
      <c r="G152" s="249" t="str">
        <f>'04b_Korr_Psych'!$A$51</f>
        <v xml:space="preserve">ANK in % der benchmarkrelevanten Kosten gemäss Zeile 32 dieser Tabelle </v>
      </c>
      <c r="H152" s="248" t="s">
        <v>429</v>
      </c>
    </row>
    <row r="153" spans="1:8" x14ac:dyDescent="0.25">
      <c r="A153" s="248" t="str">
        <f t="shared" si="20"/>
        <v>04b_Korr_PsychA53</v>
      </c>
      <c r="B153" s="248" t="str">
        <f t="shared" si="21"/>
        <v>04b_Korr_Psych</v>
      </c>
      <c r="C153" s="248" t="str">
        <f t="shared" si="16"/>
        <v>A53</v>
      </c>
      <c r="D153" s="248" t="s">
        <v>87</v>
      </c>
      <c r="E153" s="248" t="s">
        <v>88</v>
      </c>
      <c r="G153" s="249" t="str">
        <f>'04b_Korr_Psych'!$A$53</f>
        <v xml:space="preserve">Zusätzliche Informationen </v>
      </c>
      <c r="H153" s="248" t="s">
        <v>430</v>
      </c>
    </row>
    <row r="154" spans="1:8" x14ac:dyDescent="0.25">
      <c r="A154" s="248" t="str">
        <f t="shared" ref="A154:A157" si="22">B154&amp;C154</f>
        <v>04b_Korr_PsychB6</v>
      </c>
      <c r="B154" s="248" t="str">
        <f t="shared" ref="B154:B157" si="23">MID(H154,1,FIND("!",H154)-1)</f>
        <v>04b_Korr_Psych</v>
      </c>
      <c r="C154" s="248" t="str">
        <f t="shared" ref="C154:C157" si="24">SUBSTITUTE(MID(H154,FIND("!",H154)+1,LEN(H154)),"$",)</f>
        <v>B6</v>
      </c>
      <c r="D154" s="248" t="s">
        <v>28</v>
      </c>
      <c r="E154" s="248" t="s">
        <v>29</v>
      </c>
      <c r="G154" s="249" t="str">
        <f>'04b_Korr_Psych'!$B$6</f>
        <v>[bitte wählen]</v>
      </c>
      <c r="H154" s="248" t="s">
        <v>431</v>
      </c>
    </row>
    <row r="155" spans="1:8" x14ac:dyDescent="0.25">
      <c r="A155" s="248" t="str">
        <f t="shared" si="22"/>
        <v>04b_Korr_PsychB9</v>
      </c>
      <c r="B155" s="248" t="str">
        <f t="shared" si="23"/>
        <v>04b_Korr_Psych</v>
      </c>
      <c r="C155" s="248" t="str">
        <f t="shared" si="24"/>
        <v>B9</v>
      </c>
      <c r="D155" s="248" t="s">
        <v>28</v>
      </c>
      <c r="E155" s="248" t="s">
        <v>29</v>
      </c>
      <c r="G155" s="249" t="str">
        <f>'04b_Korr_Psych'!$B$9</f>
        <v>[bitte wählen]</v>
      </c>
      <c r="H155" s="248" t="s">
        <v>432</v>
      </c>
    </row>
    <row r="156" spans="1:8" x14ac:dyDescent="0.25">
      <c r="A156" s="248" t="str">
        <f t="shared" si="22"/>
        <v>04b_Korr_PsychB10</v>
      </c>
      <c r="B156" s="248" t="str">
        <f t="shared" si="23"/>
        <v>04b_Korr_Psych</v>
      </c>
      <c r="C156" s="248" t="str">
        <f t="shared" si="24"/>
        <v>B10</v>
      </c>
      <c r="D156" s="248" t="s">
        <v>28</v>
      </c>
      <c r="E156" s="248" t="s">
        <v>29</v>
      </c>
      <c r="G156" s="249" t="str">
        <f>'04b_Korr_Psych'!$B$10</f>
        <v>[bitte wählen]</v>
      </c>
      <c r="H156" s="248" t="s">
        <v>433</v>
      </c>
    </row>
    <row r="157" spans="1:8" x14ac:dyDescent="0.25">
      <c r="A157" s="248" t="str">
        <f t="shared" si="22"/>
        <v>04b_Korr_PsychB11</v>
      </c>
      <c r="B157" s="248" t="str">
        <f t="shared" si="23"/>
        <v>04b_Korr_Psych</v>
      </c>
      <c r="C157" s="248" t="str">
        <f t="shared" si="24"/>
        <v>B11</v>
      </c>
      <c r="D157" s="248" t="s">
        <v>28</v>
      </c>
      <c r="E157" s="248" t="s">
        <v>29</v>
      </c>
      <c r="G157" s="249" t="str">
        <f>'04b_Korr_Psych'!$B$11</f>
        <v>[bitte wählen]</v>
      </c>
      <c r="H157" s="248" t="s">
        <v>434</v>
      </c>
    </row>
    <row r="158" spans="1:8" x14ac:dyDescent="0.25">
      <c r="A158" s="248" t="str">
        <f t="shared" ref="A158" si="25">B158&amp;C158</f>
        <v>04b_Korr_PsychB12</v>
      </c>
      <c r="B158" s="248" t="str">
        <f t="shared" ref="B158" si="26">MID(H158,1,FIND("!",H158)-1)</f>
        <v>04b_Korr_Psych</v>
      </c>
      <c r="C158" s="248" t="str">
        <f t="shared" ref="C158" si="27">SUBSTITUTE(MID(H158,FIND("!",H158)+1,LEN(H158)),"$",)</f>
        <v>B12</v>
      </c>
      <c r="D158" s="248" t="s">
        <v>28</v>
      </c>
      <c r="E158" s="248" t="s">
        <v>29</v>
      </c>
      <c r="G158" s="249" t="str">
        <f>'04b_Korr_Psych'!$B$12</f>
        <v>[bitte wählen]</v>
      </c>
      <c r="H158" s="248" t="s">
        <v>435</v>
      </c>
    </row>
    <row r="159" spans="1:8" x14ac:dyDescent="0.25">
      <c r="A159" s="248" t="str">
        <f t="shared" si="20"/>
        <v>04b_Korr_PsychB16</v>
      </c>
      <c r="B159" s="248" t="str">
        <f t="shared" si="21"/>
        <v>04b_Korr_Psych</v>
      </c>
      <c r="C159" s="248" t="str">
        <f t="shared" si="16"/>
        <v>B16</v>
      </c>
      <c r="D159" s="248" t="s">
        <v>89</v>
      </c>
      <c r="E159" s="248" t="s">
        <v>90</v>
      </c>
      <c r="G159" s="249" t="str">
        <f>'04b_Korr_Psych'!$B$16</f>
        <v>Zeile
ITAR_K</v>
      </c>
      <c r="H159" s="248" t="s">
        <v>436</v>
      </c>
    </row>
    <row r="160" spans="1:8" x14ac:dyDescent="0.25">
      <c r="A160" s="248" t="str">
        <f t="shared" si="20"/>
        <v>04b_Korr_PsychC16</v>
      </c>
      <c r="B160" s="248" t="str">
        <f t="shared" si="21"/>
        <v>04b_Korr_Psych</v>
      </c>
      <c r="C160" s="248" t="str">
        <f t="shared" si="16"/>
        <v>C16</v>
      </c>
      <c r="D160" s="248" t="s">
        <v>91</v>
      </c>
      <c r="E160" s="248" t="s">
        <v>34</v>
      </c>
      <c r="G160" s="249" t="str">
        <f>'04b_Korr_Psych'!$C$16</f>
        <v xml:space="preserve">Hinweise </v>
      </c>
      <c r="H160" s="248" t="s">
        <v>437</v>
      </c>
    </row>
    <row r="161" spans="1:8" x14ac:dyDescent="0.25">
      <c r="A161" s="248" t="str">
        <f t="shared" si="20"/>
        <v>04b_Korr_PsychC23</v>
      </c>
      <c r="B161" s="248" t="str">
        <f t="shared" si="21"/>
        <v>04b_Korr_Psych</v>
      </c>
      <c r="C161" s="248" t="str">
        <f t="shared" si="16"/>
        <v>C23</v>
      </c>
      <c r="D161" s="248" t="s">
        <v>92</v>
      </c>
      <c r="E161" s="248" t="s">
        <v>93</v>
      </c>
      <c r="G161" s="249" t="str">
        <f>'04b_Korr_Psych'!$C$23</f>
        <v>z. B. Forschung und universitäre Lehre oder weitere GWL</v>
      </c>
      <c r="H161" s="248" t="s">
        <v>438</v>
      </c>
    </row>
    <row r="162" spans="1:8" x14ac:dyDescent="0.25">
      <c r="A162" s="248" t="str">
        <f t="shared" si="20"/>
        <v>04b_Korr_PsychC24</v>
      </c>
      <c r="B162" s="248" t="str">
        <f t="shared" si="21"/>
        <v>04b_Korr_Psych</v>
      </c>
      <c r="C162" s="248" t="str">
        <f t="shared" si="16"/>
        <v>C24</v>
      </c>
      <c r="D162" s="248" t="s">
        <v>94</v>
      </c>
      <c r="E162" s="248" t="s">
        <v>144</v>
      </c>
      <c r="G162" s="249" t="str">
        <f>'04b_Korr_Psych'!$C$24</f>
        <v xml:space="preserve">Korrektur, falls Kosten nicht plausibel sind. Falls das Spital die effektive Gewinnmarge belegen kann, sind die Kosten exkl. Marge abzuziehen. Wenn Kosten = Ertrag aus Kontengruppe 65 → Abzug Ertrag zu 100 %   </v>
      </c>
      <c r="H162" s="248" t="s">
        <v>439</v>
      </c>
    </row>
    <row r="163" spans="1:8" x14ac:dyDescent="0.25">
      <c r="A163" s="248" t="str">
        <f t="shared" si="20"/>
        <v>04b_Korr_PsychC25</v>
      </c>
      <c r="B163" s="248" t="str">
        <f t="shared" si="21"/>
        <v>04b_Korr_Psych</v>
      </c>
      <c r="C163" s="248" t="str">
        <f t="shared" si="16"/>
        <v>C25</v>
      </c>
      <c r="D163" s="248" t="s">
        <v>96</v>
      </c>
      <c r="E163" s="248" t="s">
        <v>97</v>
      </c>
      <c r="G163" s="249" t="str">
        <f>'04b_Korr_Psych'!$C$25</f>
        <v xml:space="preserve">Erlöse gelten nicht als Kostenminderung. Aufrechnung nur, falls Erlöse aus Kontengruppe 66 in der Kostenstellenrechnung tatsächlich kostenmindernd verbucht wurden. </v>
      </c>
      <c r="H163" s="248" t="s">
        <v>440</v>
      </c>
    </row>
    <row r="164" spans="1:8" x14ac:dyDescent="0.25">
      <c r="A164" s="248" t="str">
        <f t="shared" si="20"/>
        <v>04b_Korr_PsychC26</v>
      </c>
      <c r="B164" s="248" t="str">
        <f t="shared" si="21"/>
        <v>04b_Korr_Psych</v>
      </c>
      <c r="C164" s="248" t="str">
        <f t="shared" si="16"/>
        <v>C26</v>
      </c>
      <c r="D164" s="248" t="s">
        <v>226</v>
      </c>
      <c r="E164" s="248" t="s">
        <v>227</v>
      </c>
      <c r="G164" s="249" t="str">
        <f>'04b_Korr_Psych'!$C$26</f>
        <v xml:space="preserve">Zu 100 % abzuziehen, da separate Vergütung oder Berücksichtigung in der Preisfestlegung nach Benchmark (ITAR_K Zeile 27, siehe auch entsprechende Zusatztabellen). </v>
      </c>
      <c r="H164" s="248" t="s">
        <v>441</v>
      </c>
    </row>
    <row r="165" spans="1:8" x14ac:dyDescent="0.25">
      <c r="A165" s="248" t="str">
        <f t="shared" si="20"/>
        <v>04b_Korr_PsychC27</v>
      </c>
      <c r="B165" s="248" t="str">
        <f t="shared" si="21"/>
        <v>04b_Korr_Psych</v>
      </c>
      <c r="C165" s="248" t="str">
        <f t="shared" si="16"/>
        <v>C27</v>
      </c>
      <c r="D165" s="256" t="s">
        <v>272</v>
      </c>
      <c r="E165" s="256" t="s">
        <v>273</v>
      </c>
      <c r="G165" s="249" t="str">
        <f>'04b_Korr_Psych'!$C$27</f>
        <v>Gemäss Anleitung der GDK vom 1.2.2024</v>
      </c>
      <c r="H165" s="248" t="s">
        <v>442</v>
      </c>
    </row>
    <row r="166" spans="1:8" x14ac:dyDescent="0.25">
      <c r="A166" s="248" t="str">
        <f t="shared" si="20"/>
        <v>04b_Korr_PsychC28</v>
      </c>
      <c r="B166" s="248" t="str">
        <f t="shared" si="21"/>
        <v>04b_Korr_Psych</v>
      </c>
      <c r="C166" s="248" t="str">
        <f t="shared" si="16"/>
        <v>C28</v>
      </c>
      <c r="D166" s="248" t="s">
        <v>145</v>
      </c>
      <c r="E166" s="248" t="s">
        <v>146</v>
      </c>
      <c r="G166" s="258" t="str">
        <f>'04b_Korr_Psych'!$C$28</f>
        <v>Gemäss Empfehlungen der GDK → Normabzug  CHF 67.- je Pflegetag. Betrifft nicht nur die Hotelleriemehrkosten, sondern auch allfällige Mehrkosten in Behandlung und Pflege.</v>
      </c>
      <c r="H166" s="248" t="s">
        <v>443</v>
      </c>
    </row>
    <row r="167" spans="1:8" x14ac:dyDescent="0.25">
      <c r="A167" s="248" t="str">
        <f t="shared" si="20"/>
        <v>04b_Korr_PsychC29</v>
      </c>
      <c r="B167" s="248" t="str">
        <f t="shared" si="21"/>
        <v>04b_Korr_Psych</v>
      </c>
      <c r="C167" s="248" t="str">
        <f t="shared" si="16"/>
        <v>C29</v>
      </c>
      <c r="D167" s="248" t="s">
        <v>240</v>
      </c>
      <c r="E167" s="248" t="s">
        <v>242</v>
      </c>
      <c r="G167" s="258" t="str">
        <f>'04b_Korr_Psych'!$C$29</f>
        <v xml:space="preserve">Effektiver Zinsaufwand zu 100% abzuziehen (Zeile 30 ITAR_K Gesamtansicht) </v>
      </c>
      <c r="H167" s="248" t="s">
        <v>444</v>
      </c>
    </row>
    <row r="168" spans="1:8" x14ac:dyDescent="0.25">
      <c r="A168" s="248" t="str">
        <f t="shared" si="20"/>
        <v>04b_Korr_PsychC32</v>
      </c>
      <c r="B168" s="248" t="str">
        <f t="shared" si="21"/>
        <v>04b_Korr_Psych</v>
      </c>
      <c r="C168" s="248" t="str">
        <f t="shared" si="16"/>
        <v>C32</v>
      </c>
      <c r="D168" s="248" t="s">
        <v>100</v>
      </c>
      <c r="E168" s="248" t="s">
        <v>101</v>
      </c>
      <c r="G168" s="249" t="str">
        <f>'04b_Korr_Psych'!$C$32</f>
        <v>Falls Abweichung (Zelle G32) &gt; CHF 10’000 oder &lt; CHF -10’000, bitte im Kommentarfeld erklären</v>
      </c>
      <c r="H168" s="248" t="s">
        <v>445</v>
      </c>
    </row>
    <row r="169" spans="1:8" x14ac:dyDescent="0.25">
      <c r="A169" s="248" t="str">
        <f t="shared" si="20"/>
        <v>04b_Korr_PsychC37</v>
      </c>
      <c r="B169" s="248" t="str">
        <f t="shared" si="21"/>
        <v>04b_Korr_Psych</v>
      </c>
      <c r="C169" s="248" t="str">
        <f t="shared" si="16"/>
        <v>C37</v>
      </c>
      <c r="D169" s="248" t="s">
        <v>91</v>
      </c>
      <c r="E169" s="248" t="s">
        <v>34</v>
      </c>
      <c r="G169" s="249" t="str">
        <f>'04b_Korr_Psych'!$C$37</f>
        <v xml:space="preserve">Hinweise </v>
      </c>
      <c r="H169" s="248" t="s">
        <v>446</v>
      </c>
    </row>
    <row r="170" spans="1:8" x14ac:dyDescent="0.25">
      <c r="A170" s="248" t="str">
        <f t="shared" si="20"/>
        <v>04b_Korr_PsychC39</v>
      </c>
      <c r="B170" s="248" t="str">
        <f t="shared" si="21"/>
        <v>04b_Korr_Psych</v>
      </c>
      <c r="C170" s="248" t="str">
        <f t="shared" si="16"/>
        <v>C39</v>
      </c>
      <c r="D170" s="248" t="s">
        <v>171</v>
      </c>
      <c r="E170" s="248" t="s">
        <v>172</v>
      </c>
      <c r="G170" s="249" t="str">
        <f>'04b_Korr_Psych'!$C$39</f>
        <v>nach TARPSY</v>
      </c>
      <c r="H170" s="248" t="s">
        <v>447</v>
      </c>
    </row>
    <row r="171" spans="1:8" x14ac:dyDescent="0.25">
      <c r="A171" s="248" t="str">
        <f t="shared" si="20"/>
        <v>04b_Korr_PsychC40</v>
      </c>
      <c r="B171" s="248" t="str">
        <f t="shared" si="21"/>
        <v>04b_Korr_Psych</v>
      </c>
      <c r="C171" s="248" t="str">
        <f t="shared" si="16"/>
        <v>C40</v>
      </c>
      <c r="D171" s="248" t="s">
        <v>147</v>
      </c>
      <c r="E171" s="248" t="s">
        <v>173</v>
      </c>
      <c r="G171" s="249" t="str">
        <f>'04b_Korr_Psych'!$C$40</f>
        <v>Pflegetage der unbewerteten Fälle nach TARPSY</v>
      </c>
      <c r="H171" s="248" t="s">
        <v>448</v>
      </c>
    </row>
    <row r="172" spans="1:8" x14ac:dyDescent="0.25">
      <c r="A172" s="248" t="str">
        <f t="shared" si="20"/>
        <v>04b_Korr_PsychC41</v>
      </c>
      <c r="B172" s="248" t="str">
        <f t="shared" si="21"/>
        <v>04b_Korr_Psych</v>
      </c>
      <c r="C172" s="248" t="str">
        <f t="shared" si="16"/>
        <v>C41</v>
      </c>
      <c r="D172" s="248" t="s">
        <v>148</v>
      </c>
      <c r="E172" s="248" t="s">
        <v>174</v>
      </c>
      <c r="G172" s="249" t="str">
        <f>'04b_Korr_Psych'!$C$41</f>
        <v>Pflegetage der bewerteten Fälle nach TARPSY</v>
      </c>
      <c r="H172" s="248" t="s">
        <v>449</v>
      </c>
    </row>
    <row r="173" spans="1:8" x14ac:dyDescent="0.25">
      <c r="A173" s="248" t="str">
        <f t="shared" si="20"/>
        <v>04b_Korr_PsychC44</v>
      </c>
      <c r="B173" s="248" t="str">
        <f t="shared" si="21"/>
        <v>04b_Korr_Psych</v>
      </c>
      <c r="C173" s="248" t="str">
        <f t="shared" si="16"/>
        <v>C44</v>
      </c>
      <c r="D173" s="248" t="s">
        <v>171</v>
      </c>
      <c r="E173" s="248" t="s">
        <v>172</v>
      </c>
      <c r="G173" s="249" t="str">
        <f>'04b_Korr_Psych'!$C$44</f>
        <v>nach TARPSY</v>
      </c>
      <c r="H173" s="248" t="s">
        <v>450</v>
      </c>
    </row>
    <row r="174" spans="1:8" x14ac:dyDescent="0.25">
      <c r="A174" s="248" t="str">
        <f t="shared" si="20"/>
        <v>04b_Korr_PsychC45</v>
      </c>
      <c r="B174" s="248" t="str">
        <f t="shared" si="21"/>
        <v>04b_Korr_Psych</v>
      </c>
      <c r="C174" s="248" t="str">
        <f t="shared" si="16"/>
        <v>C45</v>
      </c>
      <c r="D174" s="248" t="s">
        <v>149</v>
      </c>
      <c r="E174" s="248" t="s">
        <v>177</v>
      </c>
      <c r="G174" s="249" t="str">
        <f>'04b_Korr_Psych'!$C$45</f>
        <v>unbewertete Fälle nach TARPSY</v>
      </c>
      <c r="H174" s="248" t="s">
        <v>451</v>
      </c>
    </row>
    <row r="175" spans="1:8" x14ac:dyDescent="0.25">
      <c r="A175" s="248" t="str">
        <f t="shared" si="20"/>
        <v>04b_Korr_PsychC46</v>
      </c>
      <c r="B175" s="248" t="str">
        <f t="shared" si="21"/>
        <v>04b_Korr_Psych</v>
      </c>
      <c r="C175" s="248" t="str">
        <f t="shared" si="16"/>
        <v>C46</v>
      </c>
      <c r="D175" s="248" t="s">
        <v>150</v>
      </c>
      <c r="E175" s="248" t="s">
        <v>178</v>
      </c>
      <c r="G175" s="249" t="str">
        <f>'04b_Korr_Psych'!$C$46</f>
        <v>bewertete Fälle nach TARPSY</v>
      </c>
      <c r="H175" s="248" t="s">
        <v>452</v>
      </c>
    </row>
    <row r="176" spans="1:8" x14ac:dyDescent="0.25">
      <c r="A176" s="248" t="str">
        <f t="shared" si="20"/>
        <v>04b_Korr_PsychC49</v>
      </c>
      <c r="B176" s="248" t="str">
        <f t="shared" si="21"/>
        <v>04b_Korr_Psych</v>
      </c>
      <c r="C176" s="248" t="str">
        <f t="shared" ref="C176:C213" si="28">SUBSTITUTE(MID(H176,FIND("!",H176)+1,LEN(H176)),"$",)</f>
        <v>C49</v>
      </c>
      <c r="D176" s="248" t="s">
        <v>171</v>
      </c>
      <c r="E176" s="248" t="s">
        <v>172</v>
      </c>
      <c r="G176" s="249" t="str">
        <f>'04b_Korr_Psych'!$C$49</f>
        <v>nach TARPSY</v>
      </c>
      <c r="H176" s="248" t="s">
        <v>453</v>
      </c>
    </row>
    <row r="177" spans="1:10" x14ac:dyDescent="0.25">
      <c r="A177" s="248" t="str">
        <f t="shared" si="20"/>
        <v>04b_Korr_PsychD16</v>
      </c>
      <c r="B177" s="248" t="str">
        <f t="shared" si="21"/>
        <v>04b_Korr_Psych</v>
      </c>
      <c r="C177" s="248" t="str">
        <f t="shared" si="28"/>
        <v>D16</v>
      </c>
      <c r="D177" s="248" t="s">
        <v>102</v>
      </c>
      <c r="E177" s="248" t="s">
        <v>103</v>
      </c>
      <c r="G177" s="249" t="str">
        <f>'04b_Korr_Psych'!$D$16</f>
        <v xml:space="preserve">Kommentare Kanton zu den
vorgenommenen Korrekturen </v>
      </c>
      <c r="H177" s="248" t="s">
        <v>454</v>
      </c>
    </row>
    <row r="178" spans="1:10" x14ac:dyDescent="0.25">
      <c r="A178" s="248" t="str">
        <f t="shared" si="20"/>
        <v>04b_Korr_PsychD37</v>
      </c>
      <c r="B178" s="248" t="str">
        <f t="shared" si="21"/>
        <v>04b_Korr_Psych</v>
      </c>
      <c r="C178" s="248" t="str">
        <f t="shared" si="28"/>
        <v>D37</v>
      </c>
      <c r="D178" s="248" t="s">
        <v>104</v>
      </c>
      <c r="E178" s="248" t="s">
        <v>105</v>
      </c>
      <c r="G178" s="249" t="str">
        <f>'04b_Korr_Psych'!$D$37</f>
        <v>Kommentare Kanton</v>
      </c>
      <c r="H178" s="248" t="s">
        <v>455</v>
      </c>
    </row>
    <row r="179" spans="1:10" x14ac:dyDescent="0.25">
      <c r="A179" s="248" t="str">
        <f t="shared" si="20"/>
        <v>04b_Korr_PsychE4</v>
      </c>
      <c r="B179" s="248" t="str">
        <f t="shared" si="21"/>
        <v>04b_Korr_Psych</v>
      </c>
      <c r="C179" s="248" t="str">
        <f t="shared" si="28"/>
        <v>E4</v>
      </c>
      <c r="D179" s="248" t="s">
        <v>151</v>
      </c>
      <c r="E179" s="248" t="s">
        <v>152</v>
      </c>
      <c r="G179" s="249" t="str">
        <f>'04b_Korr_Psych'!$E$4</f>
        <v>Hilfstabelle für den standortbezogenen Ausweis der Kosten pro Leistungseinheit in der Psychiatrie</v>
      </c>
      <c r="H179" s="248" t="s">
        <v>456</v>
      </c>
    </row>
    <row r="180" spans="1:10" ht="348" customHeight="1" x14ac:dyDescent="0.25">
      <c r="A180" s="248" t="str">
        <f>B180&amp;C180</f>
        <v>04b_Korr_PsychE5</v>
      </c>
      <c r="B180" s="248" t="str">
        <f t="shared" si="21"/>
        <v>04b_Korr_Psych</v>
      </c>
      <c r="C180" s="248" t="str">
        <f t="shared" si="28"/>
        <v>E5</v>
      </c>
      <c r="D180" s="255" t="s">
        <v>234</v>
      </c>
      <c r="E180" s="255" t="s">
        <v>235</v>
      </c>
      <c r="G180" s="249" t="str">
        <f>'04b_Korr_Psych'!$E$5</f>
        <v>1 STANDORT mit Leistungsauftrag in der stationären Psychiatrie (Definition s. GDK-Empfehlungen zur Spitalplanung vom 25. Mai 2018, S. 4):
Erbringt der Leistungserbringer (juristische Einheit) alle stationären psychiatrischen Leistungen an einem einzigen Standort, so füllt der Kanton nur die blaue Spalte "Total (juristische Einheit)" aus. Dort ist auch der Leistungsbereich anzugeben.
2 ODER MEHR STANDORTE:
Bei mehreren stationären Standorten kann der Kanton auf allfällige eigene Erhebungen standortbezogener Informationen zurückgreifen und gestützt darauf die Spalten für die einzelnen Standorte selber ausfüllen. Liegen die erforderlichen Informationen auf Ebene Standort nicht vor, so leitet der Kanton das Formular dem Leistungserbringer weiter. Dieser verteilt die Werte aus ITAR_K auf die einzelnen Standorte. Der Kanton füllt anschliessend die blaue Spalte aus (sofern nicht vom Leistungserbringer bereits erfolgt) und verteilt allfällige Differenzbeträge über die betroffenen Standorte. Für Letzteres (insb. Zeile 23) kann er mit dem Leistungserbringer Rücksprache nehmen.
FORENSISCHE PSYCHIATRIE:
Die stationäre Forensik kann in einer separaten Standortspalte ausgewiesen werden. Dieses Vorgehen empfiehlt sich insbesondere, wenn die Kosten der Forensik zu einem wesentlichen Anteil im OKP-Bereich nicht anrechenbar sind, oder wenn unterschiedliche Tarife zur Anwendung kommen.</v>
      </c>
      <c r="H180" s="248" t="s">
        <v>457</v>
      </c>
      <c r="I180" s="255"/>
      <c r="J180" s="255"/>
    </row>
    <row r="181" spans="1:10" x14ac:dyDescent="0.25">
      <c r="A181" s="248" t="str">
        <f t="shared" ref="A181:A191" si="29">B181&amp;C181</f>
        <v>04b_Korr_PsychF11</v>
      </c>
      <c r="B181" s="248" t="str">
        <f t="shared" si="21"/>
        <v>04b_Korr_Psych</v>
      </c>
      <c r="C181" s="248" t="str">
        <f t="shared" si="28"/>
        <v>F11</v>
      </c>
      <c r="D181" s="248" t="s">
        <v>108</v>
      </c>
      <c r="E181" s="248" t="s">
        <v>109</v>
      </c>
      <c r="G181" s="249" t="str">
        <f>'04b_Korr_Psych'!$F$11</f>
        <v>Ausfüllen durch Kanton (Werte ITAR_K)</v>
      </c>
      <c r="H181" s="248" t="s">
        <v>458</v>
      </c>
    </row>
    <row r="182" spans="1:10" x14ac:dyDescent="0.25">
      <c r="A182" s="248" t="str">
        <f t="shared" si="29"/>
        <v>04b_Korr_PsychF12</v>
      </c>
      <c r="B182" s="248" t="str">
        <f t="shared" si="21"/>
        <v>04b_Korr_Psych</v>
      </c>
      <c r="C182" s="248" t="str">
        <f t="shared" si="28"/>
        <v>F12</v>
      </c>
      <c r="D182" s="248" t="s">
        <v>110</v>
      </c>
      <c r="E182" s="248" t="s">
        <v>111</v>
      </c>
      <c r="G182" s="249" t="str">
        <f>'04b_Korr_Psych'!$F$12</f>
        <v>Ausfüllen durch Kanton, Absprache mit Leistungserbringer nach Bedarf</v>
      </c>
      <c r="H182" s="248" t="s">
        <v>459</v>
      </c>
    </row>
    <row r="183" spans="1:10" x14ac:dyDescent="0.25">
      <c r="A183" s="248" t="str">
        <f t="shared" si="29"/>
        <v>04b_Korr_PsychF13</v>
      </c>
      <c r="B183" s="248" t="str">
        <f t="shared" si="21"/>
        <v>04b_Korr_Psych</v>
      </c>
      <c r="C183" s="248" t="str">
        <f t="shared" si="28"/>
        <v>F13</v>
      </c>
      <c r="D183" s="248" t="s">
        <v>112</v>
      </c>
      <c r="E183" s="248" t="s">
        <v>153</v>
      </c>
      <c r="G183" s="249" t="str">
        <f>'04b_Korr_Psych'!$F$13</f>
        <v>Ausfüllen durch Kanton oder Leistungserbringer (je nach Datenverfügbarkeit)</v>
      </c>
      <c r="H183" s="248" t="s">
        <v>460</v>
      </c>
    </row>
    <row r="184" spans="1:10" x14ac:dyDescent="0.25">
      <c r="A184" s="248" t="str">
        <f t="shared" si="29"/>
        <v>04b_Korr_PsychF15</v>
      </c>
      <c r="B184" s="248" t="str">
        <f t="shared" si="21"/>
        <v>04b_Korr_Psych</v>
      </c>
      <c r="C184" s="248" t="str">
        <f t="shared" si="28"/>
        <v>F15</v>
      </c>
      <c r="D184" s="248" t="s">
        <v>154</v>
      </c>
      <c r="E184" s="248" t="s">
        <v>155</v>
      </c>
      <c r="G184" s="249" t="str">
        <f>'04b_Korr_Psych'!$F$15</f>
        <v>Werte OKP inkl. KVG ZV
(Abzüge als Minuswerte eintragen)</v>
      </c>
      <c r="H184" s="248" t="s">
        <v>461</v>
      </c>
    </row>
    <row r="185" spans="1:10" x14ac:dyDescent="0.25">
      <c r="A185" s="248" t="str">
        <f t="shared" si="29"/>
        <v>04b_Korr_PsychF16</v>
      </c>
      <c r="B185" s="248" t="str">
        <f t="shared" si="21"/>
        <v>04b_Korr_Psych</v>
      </c>
      <c r="C185" s="248" t="str">
        <f t="shared" si="28"/>
        <v>F16</v>
      </c>
      <c r="D185" s="248" t="s">
        <v>116</v>
      </c>
      <c r="E185" s="248" t="s">
        <v>117</v>
      </c>
      <c r="G185" s="249" t="str">
        <f>'04b_Korr_Psych'!$F$16</f>
        <v>TOTAL (juristische Einheit)</v>
      </c>
      <c r="H185" s="248" t="s">
        <v>462</v>
      </c>
    </row>
    <row r="186" spans="1:10" x14ac:dyDescent="0.25">
      <c r="A186" s="248" t="str">
        <f t="shared" si="29"/>
        <v>04b_Korr_PsychF17</v>
      </c>
      <c r="B186" s="248" t="str">
        <f t="shared" si="21"/>
        <v>04b_Korr_Psych</v>
      </c>
      <c r="C186" s="248" t="str">
        <f t="shared" si="28"/>
        <v>F17</v>
      </c>
      <c r="D186" s="248" t="s">
        <v>156</v>
      </c>
      <c r="E186" s="248" t="s">
        <v>119</v>
      </c>
      <c r="G186" s="249" t="str">
        <f>'04b_Korr_Psych'!$F$17</f>
        <v>Werte  ITAR_K (falls Korrektur notwendig, 
korrigierter Wert inkl. Kommentar)</v>
      </c>
      <c r="H186" s="248" t="s">
        <v>463</v>
      </c>
    </row>
    <row r="187" spans="1:10" x14ac:dyDescent="0.25">
      <c r="A187" s="248" t="str">
        <f t="shared" si="29"/>
        <v>04b_Korr_PsychF36</v>
      </c>
      <c r="B187" s="248" t="str">
        <f t="shared" si="21"/>
        <v>04b_Korr_Psych</v>
      </c>
      <c r="C187" s="248" t="str">
        <f t="shared" si="28"/>
        <v>F36</v>
      </c>
      <c r="D187" s="248" t="s">
        <v>116</v>
      </c>
      <c r="E187" s="248" t="s">
        <v>117</v>
      </c>
      <c r="G187" s="249" t="str">
        <f>'04b_Korr_Psych'!$F$36</f>
        <v>TOTAL (juristische Einheit)</v>
      </c>
      <c r="H187" s="248" t="s">
        <v>464</v>
      </c>
    </row>
    <row r="188" spans="1:10" x14ac:dyDescent="0.25">
      <c r="A188" s="248" t="str">
        <f t="shared" si="29"/>
        <v>04b_Korr_PsychG16</v>
      </c>
      <c r="B188" s="248" t="str">
        <f t="shared" si="21"/>
        <v>04b_Korr_Psych</v>
      </c>
      <c r="C188" s="248" t="str">
        <f t="shared" si="28"/>
        <v>G16</v>
      </c>
      <c r="D188" s="248" t="s">
        <v>32</v>
      </c>
      <c r="E188" s="248" t="s">
        <v>33</v>
      </c>
      <c r="G188" s="249" t="str">
        <f>'04b_Korr_Psych'!$G$16</f>
        <v>Differenz</v>
      </c>
      <c r="H188" s="248" t="s">
        <v>465</v>
      </c>
    </row>
    <row r="189" spans="1:10" x14ac:dyDescent="0.25">
      <c r="A189" s="248" t="str">
        <f t="shared" si="29"/>
        <v>04b_Korr_PsychG17</v>
      </c>
      <c r="B189" s="248" t="str">
        <f t="shared" ref="B189:B197" si="30">MID(H189,1,FIND("!",H189)-1)</f>
        <v>04b_Korr_Psych</v>
      </c>
      <c r="C189" s="248" t="str">
        <f t="shared" si="28"/>
        <v>G17</v>
      </c>
      <c r="D189" s="248" t="s">
        <v>120</v>
      </c>
      <c r="E189" s="248" t="s">
        <v>122</v>
      </c>
      <c r="G189" s="249" t="str">
        <f>'04b_Korr_Psych'!$G$17</f>
        <v>TOTAL juristische Einheit minus Summe alle Standorte</v>
      </c>
      <c r="H189" s="248" t="s">
        <v>466</v>
      </c>
    </row>
    <row r="190" spans="1:10" x14ac:dyDescent="0.25">
      <c r="A190" s="248" t="str">
        <f t="shared" si="29"/>
        <v>04b_Korr_PsychG36</v>
      </c>
      <c r="B190" s="248" t="str">
        <f t="shared" si="30"/>
        <v>04b_Korr_Psych</v>
      </c>
      <c r="C190" s="248" t="str">
        <f t="shared" si="28"/>
        <v>G36</v>
      </c>
      <c r="D190" s="248" t="s">
        <v>32</v>
      </c>
      <c r="E190" s="248" t="s">
        <v>33</v>
      </c>
      <c r="G190" s="249" t="str">
        <f>'04b_Korr_Psych'!$G$36</f>
        <v>Differenz</v>
      </c>
      <c r="H190" s="248" t="s">
        <v>467</v>
      </c>
    </row>
    <row r="191" spans="1:10" x14ac:dyDescent="0.25">
      <c r="A191" s="248" t="str">
        <f t="shared" si="29"/>
        <v>04b_Korr_PsychG37</v>
      </c>
      <c r="B191" s="248" t="str">
        <f t="shared" si="30"/>
        <v>04b_Korr_Psych</v>
      </c>
      <c r="C191" s="248" t="str">
        <f t="shared" si="28"/>
        <v>G37</v>
      </c>
      <c r="D191" s="248" t="s">
        <v>120</v>
      </c>
      <c r="E191" s="248" t="s">
        <v>122</v>
      </c>
      <c r="G191" s="249" t="str">
        <f>'04b_Korr_Psych'!$G$37</f>
        <v>TOTAL juristische Einheit minus Summe alle Standorte</v>
      </c>
      <c r="H191" s="248" t="s">
        <v>468</v>
      </c>
    </row>
    <row r="192" spans="1:10" x14ac:dyDescent="0.25">
      <c r="A192" s="248" t="str">
        <f t="shared" si="20"/>
        <v>04b_Korr_PsychI16</v>
      </c>
      <c r="B192" s="248" t="str">
        <f t="shared" si="30"/>
        <v>04b_Korr_Psych</v>
      </c>
      <c r="C192" s="248" t="str">
        <f t="shared" si="28"/>
        <v>I16</v>
      </c>
      <c r="D192" s="248" t="s">
        <v>123</v>
      </c>
      <c r="E192" s="248" t="s">
        <v>124</v>
      </c>
      <c r="G192" s="249" t="str">
        <f>'04b_Korr_Psych'!$I$16</f>
        <v>[Name Standort]</v>
      </c>
      <c r="H192" s="248" t="s">
        <v>469</v>
      </c>
    </row>
    <row r="193" spans="1:8" x14ac:dyDescent="0.25">
      <c r="A193" s="248" t="str">
        <f t="shared" si="20"/>
        <v>04b_Korr_PsychI17</v>
      </c>
      <c r="B193" s="248" t="str">
        <f t="shared" si="30"/>
        <v>04b_Korr_Psych</v>
      </c>
      <c r="C193" s="248" t="str">
        <f t="shared" si="28"/>
        <v>I17</v>
      </c>
      <c r="D193" s="248" t="s">
        <v>125</v>
      </c>
      <c r="E193" s="248" t="s">
        <v>126</v>
      </c>
      <c r="G193" s="249" t="str">
        <f>'04b_Korr_Psych'!$I$17</f>
        <v>[BUR-Nr.]</v>
      </c>
      <c r="H193" s="248" t="s">
        <v>470</v>
      </c>
    </row>
    <row r="194" spans="1:8" x14ac:dyDescent="0.25">
      <c r="A194" s="248" t="str">
        <f t="shared" si="20"/>
        <v>04b_Korr_PsychJ16</v>
      </c>
      <c r="B194" s="248" t="str">
        <f t="shared" si="30"/>
        <v>04b_Korr_Psych</v>
      </c>
      <c r="C194" s="248" t="str">
        <f t="shared" si="28"/>
        <v>J16</v>
      </c>
      <c r="D194" s="248" t="s">
        <v>123</v>
      </c>
      <c r="E194" s="248" t="s">
        <v>124</v>
      </c>
      <c r="G194" s="249" t="str">
        <f>'04b_Korr_Psych'!$J$16</f>
        <v>[Name Standort]</v>
      </c>
      <c r="H194" s="248" t="s">
        <v>471</v>
      </c>
    </row>
    <row r="195" spans="1:8" x14ac:dyDescent="0.25">
      <c r="A195" s="248" t="str">
        <f t="shared" si="20"/>
        <v>04b_Korr_PsychJ17</v>
      </c>
      <c r="B195" s="248" t="str">
        <f t="shared" si="30"/>
        <v>04b_Korr_Psych</v>
      </c>
      <c r="C195" s="248" t="str">
        <f t="shared" si="28"/>
        <v>J17</v>
      </c>
      <c r="D195" s="248" t="s">
        <v>125</v>
      </c>
      <c r="E195" s="248" t="s">
        <v>126</v>
      </c>
      <c r="G195" s="249" t="str">
        <f>'04b_Korr_Psych'!$J$17</f>
        <v>[BUR-Nr.]</v>
      </c>
      <c r="H195" s="248" t="s">
        <v>472</v>
      </c>
    </row>
    <row r="196" spans="1:8" x14ac:dyDescent="0.25">
      <c r="A196" s="248" t="str">
        <f t="shared" si="20"/>
        <v>04b_Korr_PsychK16</v>
      </c>
      <c r="B196" s="248" t="str">
        <f t="shared" si="30"/>
        <v>04b_Korr_Psych</v>
      </c>
      <c r="C196" s="248" t="str">
        <f t="shared" si="28"/>
        <v>K16</v>
      </c>
      <c r="D196" s="248" t="s">
        <v>123</v>
      </c>
      <c r="E196" s="248" t="s">
        <v>124</v>
      </c>
      <c r="G196" s="249" t="str">
        <f>'04b_Korr_Psych'!$K$16</f>
        <v>[Name Standort]</v>
      </c>
      <c r="H196" s="248" t="s">
        <v>473</v>
      </c>
    </row>
    <row r="197" spans="1:8" x14ac:dyDescent="0.25">
      <c r="A197" s="248" t="str">
        <f t="shared" si="20"/>
        <v>04b_Korr_PsychK17</v>
      </c>
      <c r="B197" s="248" t="str">
        <f t="shared" si="30"/>
        <v>04b_Korr_Psych</v>
      </c>
      <c r="C197" s="248" t="str">
        <f t="shared" si="28"/>
        <v>K17</v>
      </c>
      <c r="D197" s="248" t="s">
        <v>125</v>
      </c>
      <c r="E197" s="248" t="s">
        <v>126</v>
      </c>
      <c r="G197" s="249" t="str">
        <f>'04b_Korr_Psych'!$K$17</f>
        <v>[BUR-Nr.]</v>
      </c>
      <c r="H197" s="248" t="s">
        <v>474</v>
      </c>
    </row>
    <row r="198" spans="1:8" x14ac:dyDescent="0.25">
      <c r="A198" s="248" t="str">
        <f>B198&amp;C198</f>
        <v>04b_Korr_PsychL15</v>
      </c>
      <c r="B198" s="248" t="str">
        <f>MID(H198,1,FIND("!",H198)-1)</f>
        <v>04b_Korr_Psych</v>
      </c>
      <c r="C198" s="248" t="str">
        <f t="shared" si="28"/>
        <v>L15</v>
      </c>
      <c r="D198" s="256" t="s">
        <v>114</v>
      </c>
      <c r="E198" s="248" t="s">
        <v>115</v>
      </c>
      <c r="G198" s="249" t="str">
        <f>'04b_Korr_Psych'!$L$15</f>
        <v>Werte OKP inkl. KVG ZV (Abzüge als Minuswerte eintragen)</v>
      </c>
      <c r="H198" s="248" t="s">
        <v>475</v>
      </c>
    </row>
    <row r="199" spans="1:8" x14ac:dyDescent="0.25">
      <c r="A199" s="248" t="str">
        <f t="shared" ref="A199:A216" si="31">B199&amp;C199</f>
        <v>04b_Korr_PsychL16</v>
      </c>
      <c r="B199" s="248" t="str">
        <f t="shared" ref="B199:B216" si="32">MID(H199,1,FIND("!",H199)-1)</f>
        <v>04b_Korr_Psych</v>
      </c>
      <c r="C199" s="248" t="str">
        <f t="shared" si="28"/>
        <v>L16</v>
      </c>
      <c r="D199" s="248" t="s">
        <v>123</v>
      </c>
      <c r="E199" s="248" t="s">
        <v>124</v>
      </c>
      <c r="G199" s="249" t="str">
        <f>'04b_Korr_Psych'!$L$16</f>
        <v>[Name Standort]</v>
      </c>
      <c r="H199" s="248" t="s">
        <v>476</v>
      </c>
    </row>
    <row r="200" spans="1:8" x14ac:dyDescent="0.25">
      <c r="A200" s="248" t="str">
        <f t="shared" si="31"/>
        <v>04b_Korr_PsychL17</v>
      </c>
      <c r="B200" s="248" t="str">
        <f t="shared" si="32"/>
        <v>04b_Korr_Psych</v>
      </c>
      <c r="C200" s="248" t="str">
        <f t="shared" si="28"/>
        <v>L17</v>
      </c>
      <c r="D200" s="248" t="s">
        <v>125</v>
      </c>
      <c r="E200" s="248" t="s">
        <v>126</v>
      </c>
      <c r="G200" s="249" t="str">
        <f>'04b_Korr_Psych'!$L$17</f>
        <v>[BUR-Nr.]</v>
      </c>
      <c r="H200" s="248" t="s">
        <v>477</v>
      </c>
    </row>
    <row r="201" spans="1:8" x14ac:dyDescent="0.25">
      <c r="A201" s="248" t="str">
        <f t="shared" si="31"/>
        <v>04b_Korr_PsychM16</v>
      </c>
      <c r="B201" s="248" t="str">
        <f t="shared" si="32"/>
        <v>04b_Korr_Psych</v>
      </c>
      <c r="C201" s="248" t="str">
        <f t="shared" si="28"/>
        <v>M16</v>
      </c>
      <c r="D201" s="248" t="s">
        <v>123</v>
      </c>
      <c r="E201" s="248" t="s">
        <v>124</v>
      </c>
      <c r="G201" s="249" t="str">
        <f>'04b_Korr_Psych'!$M$16</f>
        <v>[Name Standort]</v>
      </c>
      <c r="H201" s="248" t="s">
        <v>478</v>
      </c>
    </row>
    <row r="202" spans="1:8" x14ac:dyDescent="0.25">
      <c r="A202" s="248" t="str">
        <f t="shared" si="31"/>
        <v>04b_Korr_PsychM17</v>
      </c>
      <c r="B202" s="248" t="str">
        <f t="shared" si="32"/>
        <v>04b_Korr_Psych</v>
      </c>
      <c r="C202" s="248" t="str">
        <f t="shared" si="28"/>
        <v>M17</v>
      </c>
      <c r="D202" s="248" t="s">
        <v>125</v>
      </c>
      <c r="E202" s="248" t="s">
        <v>126</v>
      </c>
      <c r="G202" s="249" t="str">
        <f>'04b_Korr_Psych'!$M$17</f>
        <v>[BUR-Nr.]</v>
      </c>
      <c r="H202" s="248" t="s">
        <v>479</v>
      </c>
    </row>
    <row r="203" spans="1:8" x14ac:dyDescent="0.25">
      <c r="A203" s="248" t="str">
        <f t="shared" si="31"/>
        <v>04b_Korr_PsychN16</v>
      </c>
      <c r="B203" s="248" t="str">
        <f t="shared" si="32"/>
        <v>04b_Korr_Psych</v>
      </c>
      <c r="C203" s="248" t="str">
        <f t="shared" si="28"/>
        <v>N16</v>
      </c>
      <c r="D203" s="248" t="s">
        <v>123</v>
      </c>
      <c r="E203" s="248" t="s">
        <v>124</v>
      </c>
      <c r="G203" s="249" t="str">
        <f>'04b_Korr_Psych'!$N$16</f>
        <v>[Name Standort]</v>
      </c>
      <c r="H203" s="248" t="s">
        <v>480</v>
      </c>
    </row>
    <row r="204" spans="1:8" x14ac:dyDescent="0.25">
      <c r="A204" s="248" t="str">
        <f t="shared" si="31"/>
        <v>04b_Korr_PsychN17</v>
      </c>
      <c r="B204" s="248" t="str">
        <f t="shared" si="32"/>
        <v>04b_Korr_Psych</v>
      </c>
      <c r="C204" s="248" t="str">
        <f t="shared" si="28"/>
        <v>N17</v>
      </c>
      <c r="D204" s="248" t="s">
        <v>125</v>
      </c>
      <c r="E204" s="248" t="s">
        <v>126</v>
      </c>
      <c r="G204" s="249" t="str">
        <f>'04b_Korr_Psych'!$N$17</f>
        <v>[BUR-Nr.]</v>
      </c>
      <c r="H204" s="248" t="s">
        <v>481</v>
      </c>
    </row>
    <row r="205" spans="1:8" x14ac:dyDescent="0.25">
      <c r="A205" s="248" t="str">
        <f t="shared" si="31"/>
        <v>04b_Korr_PsychO16</v>
      </c>
      <c r="B205" s="248" t="str">
        <f t="shared" si="32"/>
        <v>04b_Korr_Psych</v>
      </c>
      <c r="C205" s="248" t="str">
        <f t="shared" si="28"/>
        <v>O16</v>
      </c>
      <c r="D205" s="248" t="s">
        <v>123</v>
      </c>
      <c r="E205" s="248" t="s">
        <v>124</v>
      </c>
      <c r="G205" s="249" t="str">
        <f>'04b_Korr_Psych'!$O$16</f>
        <v>[Name Standort]</v>
      </c>
      <c r="H205" s="248" t="s">
        <v>482</v>
      </c>
    </row>
    <row r="206" spans="1:8" x14ac:dyDescent="0.25">
      <c r="A206" s="248" t="str">
        <f t="shared" si="31"/>
        <v>04b_Korr_PsychO17</v>
      </c>
      <c r="B206" s="248" t="str">
        <f t="shared" si="32"/>
        <v>04b_Korr_Psych</v>
      </c>
      <c r="C206" s="248" t="str">
        <f t="shared" si="28"/>
        <v>O17</v>
      </c>
      <c r="D206" s="248" t="s">
        <v>125</v>
      </c>
      <c r="E206" s="248" t="s">
        <v>126</v>
      </c>
      <c r="G206" s="249" t="str">
        <f>'04b_Korr_Psych'!$O$17</f>
        <v>[BUR-Nr.]</v>
      </c>
      <c r="H206" s="248" t="s">
        <v>483</v>
      </c>
    </row>
    <row r="207" spans="1:8" x14ac:dyDescent="0.25">
      <c r="A207" s="248" t="str">
        <f t="shared" si="31"/>
        <v>04b_Korr_PsychP16</v>
      </c>
      <c r="B207" s="248" t="str">
        <f t="shared" si="32"/>
        <v>04b_Korr_Psych</v>
      </c>
      <c r="C207" s="248" t="str">
        <f t="shared" si="28"/>
        <v>P16</v>
      </c>
      <c r="D207" s="248" t="s">
        <v>123</v>
      </c>
      <c r="E207" s="248" t="s">
        <v>124</v>
      </c>
      <c r="G207" s="249" t="str">
        <f>'04b_Korr_Psych'!$P$16</f>
        <v>[Name Standort]</v>
      </c>
      <c r="H207" s="248" t="s">
        <v>484</v>
      </c>
    </row>
    <row r="208" spans="1:8" x14ac:dyDescent="0.25">
      <c r="A208" s="248" t="str">
        <f t="shared" si="31"/>
        <v>04b_Korr_PsychP17</v>
      </c>
      <c r="B208" s="248" t="str">
        <f t="shared" si="32"/>
        <v>04b_Korr_Psych</v>
      </c>
      <c r="C208" s="248" t="str">
        <f t="shared" si="28"/>
        <v>P17</v>
      </c>
      <c r="D208" s="248" t="s">
        <v>125</v>
      </c>
      <c r="E208" s="248" t="s">
        <v>126</v>
      </c>
      <c r="G208" s="249" t="str">
        <f>'04b_Korr_Psych'!$P$17</f>
        <v>[BUR-Nr.]</v>
      </c>
      <c r="H208" s="248" t="s">
        <v>485</v>
      </c>
    </row>
    <row r="209" spans="1:8" x14ac:dyDescent="0.25">
      <c r="A209" s="248" t="str">
        <f t="shared" si="31"/>
        <v>04b_Korr_PsychQ16</v>
      </c>
      <c r="B209" s="248" t="str">
        <f t="shared" si="32"/>
        <v>04b_Korr_Psych</v>
      </c>
      <c r="C209" s="248" t="str">
        <f t="shared" si="28"/>
        <v>Q16</v>
      </c>
      <c r="D209" s="248" t="s">
        <v>123</v>
      </c>
      <c r="E209" s="248" t="s">
        <v>124</v>
      </c>
      <c r="G209" s="249" t="str">
        <f>'04b_Korr_Psych'!$Q$16</f>
        <v>[Name Standort]</v>
      </c>
      <c r="H209" s="248" t="s">
        <v>486</v>
      </c>
    </row>
    <row r="210" spans="1:8" x14ac:dyDescent="0.25">
      <c r="A210" s="248" t="str">
        <f t="shared" si="31"/>
        <v>04b_Korr_PsychQ17</v>
      </c>
      <c r="B210" s="248" t="str">
        <f t="shared" si="32"/>
        <v>04b_Korr_Psych</v>
      </c>
      <c r="C210" s="248" t="str">
        <f t="shared" si="28"/>
        <v>Q17</v>
      </c>
      <c r="D210" s="248" t="s">
        <v>125</v>
      </c>
      <c r="E210" s="248" t="s">
        <v>126</v>
      </c>
      <c r="G210" s="249" t="str">
        <f>'04b_Korr_Psych'!$Q$17</f>
        <v>[BUR-Nr.]</v>
      </c>
      <c r="H210" s="248" t="s">
        <v>487</v>
      </c>
    </row>
    <row r="211" spans="1:8" x14ac:dyDescent="0.25">
      <c r="A211" s="248" t="str">
        <f t="shared" si="31"/>
        <v>04b_Korr_PsychR16</v>
      </c>
      <c r="B211" s="248" t="str">
        <f t="shared" si="32"/>
        <v>04b_Korr_Psych</v>
      </c>
      <c r="C211" s="248" t="str">
        <f t="shared" si="28"/>
        <v>R16</v>
      </c>
      <c r="D211" s="248" t="s">
        <v>123</v>
      </c>
      <c r="E211" s="248" t="s">
        <v>124</v>
      </c>
      <c r="G211" s="249" t="str">
        <f>'04b_Korr_Psych'!$R$16</f>
        <v>[Name Standort]</v>
      </c>
      <c r="H211" s="248" t="s">
        <v>488</v>
      </c>
    </row>
    <row r="212" spans="1:8" x14ac:dyDescent="0.25">
      <c r="A212" s="248" t="str">
        <f t="shared" si="31"/>
        <v>04b_Korr_PsychR17</v>
      </c>
      <c r="B212" s="248" t="str">
        <f t="shared" si="32"/>
        <v>04b_Korr_Psych</v>
      </c>
      <c r="C212" s="248" t="str">
        <f t="shared" si="28"/>
        <v>R17</v>
      </c>
      <c r="D212" s="248" t="s">
        <v>125</v>
      </c>
      <c r="E212" s="248" t="s">
        <v>126</v>
      </c>
      <c r="G212" s="249" t="str">
        <f>'04b_Korr_Psych'!$R$17</f>
        <v>[BUR-Nr.]</v>
      </c>
      <c r="H212" s="248" t="s">
        <v>489</v>
      </c>
    </row>
    <row r="213" spans="1:8" x14ac:dyDescent="0.25">
      <c r="A213" s="248" t="str">
        <f t="shared" si="31"/>
        <v>04b_Korr_PsychS16</v>
      </c>
      <c r="B213" s="248" t="str">
        <f t="shared" si="32"/>
        <v>04b_Korr_Psych</v>
      </c>
      <c r="C213" s="248" t="str">
        <f t="shared" si="28"/>
        <v>S16</v>
      </c>
      <c r="D213" s="248" t="s">
        <v>123</v>
      </c>
      <c r="E213" s="248" t="s">
        <v>124</v>
      </c>
      <c r="G213" s="249" t="str">
        <f>'04b_Korr_Psych'!$S$16</f>
        <v>[Name Standort]</v>
      </c>
      <c r="H213" s="248" t="s">
        <v>490</v>
      </c>
    </row>
    <row r="214" spans="1:8" x14ac:dyDescent="0.25">
      <c r="A214" s="248" t="str">
        <f t="shared" si="31"/>
        <v>04b_Korr_PsychS17</v>
      </c>
      <c r="B214" s="248" t="str">
        <f t="shared" si="32"/>
        <v>04b_Korr_Psych</v>
      </c>
      <c r="C214" s="248" t="str">
        <f t="shared" ref="C214:C216" si="33">SUBSTITUTE(MID(H214,FIND("!",H214)+1,LEN(H214)),"$",)</f>
        <v>S17</v>
      </c>
      <c r="D214" s="248" t="s">
        <v>125</v>
      </c>
      <c r="E214" s="248" t="s">
        <v>126</v>
      </c>
      <c r="G214" s="249" t="str">
        <f>'04b_Korr_Psych'!$S$17</f>
        <v>[BUR-Nr.]</v>
      </c>
      <c r="H214" s="248" t="s">
        <v>491</v>
      </c>
    </row>
    <row r="215" spans="1:8" x14ac:dyDescent="0.25">
      <c r="A215" s="248" t="str">
        <f t="shared" si="31"/>
        <v>04b_Korr_PsychT16</v>
      </c>
      <c r="B215" s="248" t="str">
        <f t="shared" si="32"/>
        <v>04b_Korr_Psych</v>
      </c>
      <c r="C215" s="248" t="str">
        <f t="shared" si="33"/>
        <v>T16</v>
      </c>
      <c r="D215" s="248" t="s">
        <v>123</v>
      </c>
      <c r="E215" s="248" t="s">
        <v>124</v>
      </c>
      <c r="G215" s="249" t="str">
        <f>'04b_Korr_Psych'!$T$16</f>
        <v>[Name Standort]</v>
      </c>
      <c r="H215" s="248" t="s">
        <v>492</v>
      </c>
    </row>
    <row r="216" spans="1:8" x14ac:dyDescent="0.25">
      <c r="A216" s="248" t="str">
        <f t="shared" si="31"/>
        <v>04b_Korr_PsychT17</v>
      </c>
      <c r="B216" s="248" t="str">
        <f t="shared" si="32"/>
        <v>04b_Korr_Psych</v>
      </c>
      <c r="C216" s="248" t="str">
        <f t="shared" si="33"/>
        <v>T17</v>
      </c>
      <c r="D216" s="248" t="s">
        <v>125</v>
      </c>
      <c r="E216" s="248" t="s">
        <v>126</v>
      </c>
      <c r="G216" s="249" t="str">
        <f>'04b_Korr_Psych'!$T$17</f>
        <v>[BUR-Nr.]</v>
      </c>
      <c r="H216" s="248" t="s">
        <v>493</v>
      </c>
    </row>
    <row r="217" spans="1:8" x14ac:dyDescent="0.25">
      <c r="A217" s="248" t="str">
        <f t="shared" ref="A217:A276" si="34">B217&amp;C217</f>
        <v>04c_Korr_RehaA2</v>
      </c>
      <c r="B217" s="248" t="str">
        <f t="shared" ref="B217:B274" si="35">MID(H217,1,FIND("!",H217)-1)</f>
        <v>04c_Korr_Reha</v>
      </c>
      <c r="C217" s="248" t="str">
        <f t="shared" ref="C217:C274" si="36">SUBSTITUTE(MID(H217,FIND("!",H217)+1,LEN(H217)),"$",)</f>
        <v>A2</v>
      </c>
      <c r="D217" s="248" t="s">
        <v>180</v>
      </c>
      <c r="E217" s="248" t="s">
        <v>181</v>
      </c>
      <c r="G217" s="249" t="str">
        <f>'04c_Korr_Reha'!$A$2</f>
        <v>04c_Rehabilitation: Herleitung der benchmarkrelevanten Kosten pro Leistungseinheit</v>
      </c>
      <c r="H217" s="248" t="s">
        <v>494</v>
      </c>
    </row>
    <row r="218" spans="1:8" x14ac:dyDescent="0.25">
      <c r="A218" s="248" t="str">
        <f t="shared" si="34"/>
        <v>04c_Korr_RehaA4</v>
      </c>
      <c r="B218" s="248" t="str">
        <f t="shared" si="35"/>
        <v>04c_Korr_Reha</v>
      </c>
      <c r="C218" s="248" t="str">
        <f t="shared" si="36"/>
        <v>A4</v>
      </c>
      <c r="D218" s="248" t="s">
        <v>12</v>
      </c>
      <c r="E218" s="248" t="s">
        <v>13</v>
      </c>
      <c r="G218" s="249" t="str">
        <f>'04c_Korr_Reha'!$A$4</f>
        <v>Name Leistungserbringer (juristische Einheit)</v>
      </c>
      <c r="H218" s="248" t="s">
        <v>495</v>
      </c>
    </row>
    <row r="219" spans="1:8" x14ac:dyDescent="0.25">
      <c r="A219" s="248" t="str">
        <f t="shared" si="34"/>
        <v>04c_Korr_RehaA5</v>
      </c>
      <c r="B219" s="248" t="str">
        <f t="shared" si="35"/>
        <v>04c_Korr_Reha</v>
      </c>
      <c r="C219" s="248" t="str">
        <f t="shared" si="36"/>
        <v>A5</v>
      </c>
      <c r="D219" s="248" t="s">
        <v>14</v>
      </c>
      <c r="E219" s="248" t="s">
        <v>15</v>
      </c>
      <c r="G219" s="249" t="str">
        <f>'04c_Korr_Reha'!$A$5</f>
        <v>UID (CHE-xxx.xxx.xxx)</v>
      </c>
      <c r="H219" s="248" t="s">
        <v>496</v>
      </c>
    </row>
    <row r="220" spans="1:8" x14ac:dyDescent="0.25">
      <c r="A220" s="248" t="str">
        <f t="shared" si="34"/>
        <v>04c_Korr_RehaA6</v>
      </c>
      <c r="B220" s="248" t="str">
        <f t="shared" si="35"/>
        <v>04c_Korr_Reha</v>
      </c>
      <c r="C220" s="248" t="str">
        <f t="shared" si="36"/>
        <v>A6</v>
      </c>
      <c r="D220" s="248" t="s">
        <v>16</v>
      </c>
      <c r="E220" s="248" t="s">
        <v>17</v>
      </c>
      <c r="G220" s="249" t="str">
        <f>'04c_Korr_Reha'!$A$6</f>
        <v>Mehrere Standorte: ja/nein?</v>
      </c>
      <c r="H220" s="248" t="s">
        <v>497</v>
      </c>
    </row>
    <row r="221" spans="1:8" x14ac:dyDescent="0.25">
      <c r="A221" s="248" t="str">
        <f t="shared" si="34"/>
        <v>04c_Korr_RehaA7</v>
      </c>
      <c r="B221" s="248" t="str">
        <f t="shared" si="35"/>
        <v>04c_Korr_Reha</v>
      </c>
      <c r="C221" s="248" t="str">
        <f t="shared" si="36"/>
        <v>A7</v>
      </c>
      <c r="D221" s="248" t="s">
        <v>30</v>
      </c>
      <c r="E221" s="248" t="s">
        <v>31</v>
      </c>
      <c r="G221" s="249" t="str">
        <f>'04c_Korr_Reha'!$A$7</f>
        <v>BUR-Nummer (wenn 1 Standort)</v>
      </c>
      <c r="H221" s="248" t="s">
        <v>498</v>
      </c>
    </row>
    <row r="222" spans="1:8" x14ac:dyDescent="0.25">
      <c r="A222" s="248" t="str">
        <f t="shared" si="34"/>
        <v>04c_Korr_RehaA8</v>
      </c>
      <c r="B222" s="248" t="str">
        <f t="shared" si="35"/>
        <v>04c_Korr_Reha</v>
      </c>
      <c r="C222" s="248" t="str">
        <f t="shared" si="36"/>
        <v>A8</v>
      </c>
      <c r="D222" s="248" t="s">
        <v>18</v>
      </c>
      <c r="E222" s="248" t="s">
        <v>19</v>
      </c>
      <c r="G222" s="249" t="str">
        <f>'04c_Korr_Reha'!$A$8</f>
        <v>Datenjahr</v>
      </c>
      <c r="H222" s="248" t="s">
        <v>499</v>
      </c>
    </row>
    <row r="223" spans="1:8" x14ac:dyDescent="0.25">
      <c r="A223" s="248" t="str">
        <f t="shared" si="34"/>
        <v>04c_Korr_RehaA9</v>
      </c>
      <c r="B223" s="248" t="str">
        <f t="shared" si="35"/>
        <v>04c_Korr_Reha</v>
      </c>
      <c r="C223" s="248" t="str">
        <f t="shared" si="36"/>
        <v>A9</v>
      </c>
      <c r="D223" s="248" t="s">
        <v>20</v>
      </c>
      <c r="E223" s="248" t="s">
        <v>20</v>
      </c>
      <c r="G223" s="249" t="str">
        <f>'04c_Korr_Reha'!$A$9</f>
        <v>Version ITAR_K</v>
      </c>
      <c r="H223" s="248" t="s">
        <v>500</v>
      </c>
    </row>
    <row r="224" spans="1:8" x14ac:dyDescent="0.25">
      <c r="A224" s="248" t="str">
        <f t="shared" si="34"/>
        <v>04c_Korr_RehaA10</v>
      </c>
      <c r="B224" s="248" t="str">
        <f t="shared" si="35"/>
        <v>04c_Korr_Reha</v>
      </c>
      <c r="C224" s="248" t="str">
        <f t="shared" si="36"/>
        <v>A10</v>
      </c>
      <c r="D224" s="248" t="s">
        <v>21</v>
      </c>
      <c r="E224" s="248" t="s">
        <v>21</v>
      </c>
      <c r="G224" s="249" t="str">
        <f>'04c_Korr_Reha'!$A$10</f>
        <v>Version SwissDRG</v>
      </c>
      <c r="H224" s="248" t="s">
        <v>501</v>
      </c>
    </row>
    <row r="225" spans="1:8" x14ac:dyDescent="0.25">
      <c r="A225" s="248" t="str">
        <f t="shared" ref="A225" si="37">B225&amp;C225</f>
        <v>04c_Korr_RehaA11</v>
      </c>
      <c r="B225" s="248" t="str">
        <f t="shared" ref="B225" si="38">MID(H225,1,FIND("!",H225)-1)</f>
        <v>04c_Korr_Reha</v>
      </c>
      <c r="C225" s="248" t="str">
        <f t="shared" ref="C225" si="39">SUBSTITUTE(MID(H225,FIND("!",H225)+1,LEN(H225)),"$",)</f>
        <v>A11</v>
      </c>
      <c r="D225" s="248" t="s">
        <v>243</v>
      </c>
      <c r="E225" s="248" t="s">
        <v>23</v>
      </c>
      <c r="G225" s="249" t="str">
        <f>'04c_Korr_Reha'!$A$11</f>
        <v>Version TARPSY Grouper</v>
      </c>
      <c r="H225" s="248" t="s">
        <v>502</v>
      </c>
    </row>
    <row r="226" spans="1:8" x14ac:dyDescent="0.25">
      <c r="A226" s="248" t="str">
        <f t="shared" si="34"/>
        <v>04c_Korr_RehaA12</v>
      </c>
      <c r="B226" s="248" t="str">
        <f t="shared" si="35"/>
        <v>04c_Korr_Reha</v>
      </c>
      <c r="C226" s="248" t="str">
        <f t="shared" si="36"/>
        <v>A12</v>
      </c>
      <c r="D226" s="248" t="s">
        <v>215</v>
      </c>
      <c r="E226" s="248" t="s">
        <v>216</v>
      </c>
      <c r="G226" s="249" t="str">
        <f>'04c_Korr_Reha'!$A$12</f>
        <v>Version ST Reha Grouper</v>
      </c>
      <c r="H226" s="248" t="s">
        <v>503</v>
      </c>
    </row>
    <row r="227" spans="1:8" x14ac:dyDescent="0.25">
      <c r="A227" s="248" t="str">
        <f t="shared" si="34"/>
        <v>04c_Korr_RehaA13</v>
      </c>
      <c r="B227" s="248" t="str">
        <f t="shared" si="35"/>
        <v>04c_Korr_Reha</v>
      </c>
      <c r="C227" s="248" t="str">
        <f t="shared" si="36"/>
        <v>A13</v>
      </c>
      <c r="D227" s="248" t="s">
        <v>24</v>
      </c>
      <c r="E227" s="248" t="s">
        <v>25</v>
      </c>
      <c r="G227" s="249" t="str">
        <f>'04c_Korr_Reha'!$A$13</f>
        <v>Prüfung durch Kanton am [TT.MM.JJJJ]</v>
      </c>
      <c r="H227" s="248" t="s">
        <v>504</v>
      </c>
    </row>
    <row r="228" spans="1:8" x14ac:dyDescent="0.25">
      <c r="A228" s="248" t="str">
        <f t="shared" si="34"/>
        <v>04c_Korr_RehaA14</v>
      </c>
      <c r="B228" s="248" t="str">
        <f t="shared" si="35"/>
        <v>04c_Korr_Reha</v>
      </c>
      <c r="C228" s="248" t="str">
        <f t="shared" si="36"/>
        <v>A14</v>
      </c>
      <c r="D228" s="248" t="s">
        <v>26</v>
      </c>
      <c r="E228" s="248" t="s">
        <v>27</v>
      </c>
      <c r="G228" s="249" t="str">
        <f>'04c_Korr_Reha'!$A$14</f>
        <v>Kontaktperson Kanton (E-Mail)</v>
      </c>
      <c r="H228" s="248" t="s">
        <v>505</v>
      </c>
    </row>
    <row r="229" spans="1:8" x14ac:dyDescent="0.25">
      <c r="A229" s="248" t="str">
        <f t="shared" si="34"/>
        <v>04c_Korr_RehaA16</v>
      </c>
      <c r="B229" s="248" t="str">
        <f t="shared" si="35"/>
        <v>04c_Korr_Reha</v>
      </c>
      <c r="C229" s="248" t="str">
        <f t="shared" si="36"/>
        <v>A16</v>
      </c>
      <c r="D229" s="248" t="s">
        <v>129</v>
      </c>
      <c r="E229" s="248" t="s">
        <v>130</v>
      </c>
      <c r="G229" s="249" t="str">
        <f>'04c_Korr_Reha'!$A$16</f>
        <v>Vorgehen zur Herleitung der benchmarkrelevanten Kosten pro Leistungseinheit</v>
      </c>
      <c r="H229" s="248" t="s">
        <v>506</v>
      </c>
    </row>
    <row r="230" spans="1:8" x14ac:dyDescent="0.25">
      <c r="A230" s="248" t="str">
        <f t="shared" si="34"/>
        <v>04c_Korr_RehaA18</v>
      </c>
      <c r="B230" s="248" t="str">
        <f t="shared" si="35"/>
        <v>04c_Korr_Reha</v>
      </c>
      <c r="C230" s="248" t="str">
        <f t="shared" si="36"/>
        <v>A18</v>
      </c>
      <c r="D230" s="250" t="s">
        <v>38</v>
      </c>
      <c r="E230" s="250" t="s">
        <v>39</v>
      </c>
      <c r="G230" s="249" t="str">
        <f>'04c_Korr_Reha'!$A$18</f>
        <v>Wichtiger Hinweis: Pflichtfelder sind rot umrandet</v>
      </c>
      <c r="H230" s="248" t="s">
        <v>507</v>
      </c>
    </row>
    <row r="231" spans="1:8" x14ac:dyDescent="0.25">
      <c r="A231" s="248" t="str">
        <f t="shared" si="34"/>
        <v>04c_Korr_RehaA19</v>
      </c>
      <c r="B231" s="248" t="str">
        <f t="shared" si="35"/>
        <v>04c_Korr_Reha</v>
      </c>
      <c r="C231" s="248" t="str">
        <f t="shared" si="36"/>
        <v>A19</v>
      </c>
      <c r="D231" s="248" t="s">
        <v>40</v>
      </c>
      <c r="E231" s="248" t="s">
        <v>41</v>
      </c>
      <c r="G231" s="249" t="str">
        <f>'04c_Korr_Reha'!$A$19</f>
        <v xml:space="preserve">Total Kosten gemäss BEBU in CHF gemäss Kostenausweis ITAR_K </v>
      </c>
      <c r="H231" s="248" t="s">
        <v>508</v>
      </c>
    </row>
    <row r="232" spans="1:8" x14ac:dyDescent="0.25">
      <c r="A232" s="248" t="str">
        <f t="shared" si="34"/>
        <v>04c_Korr_RehaA20</v>
      </c>
      <c r="B232" s="248" t="str">
        <f t="shared" si="35"/>
        <v>04c_Korr_Reha</v>
      </c>
      <c r="C232" s="248" t="str">
        <f t="shared" si="36"/>
        <v>A20</v>
      </c>
      <c r="D232" s="248" t="s">
        <v>42</v>
      </c>
      <c r="E232" s="248" t="s">
        <v>43</v>
      </c>
      <c r="G232" s="249" t="str">
        <f>'04c_Korr_Reha'!$A$20</f>
        <v xml:space="preserve">./. ANK nach REKOLE  gemäss Kostenausweis ITAR_K  </v>
      </c>
      <c r="H232" s="248" t="s">
        <v>509</v>
      </c>
    </row>
    <row r="233" spans="1:8" x14ac:dyDescent="0.25">
      <c r="A233" s="248" t="str">
        <f t="shared" si="34"/>
        <v>04c_Korr_RehaA21</v>
      </c>
      <c r="B233" s="248" t="str">
        <f t="shared" si="35"/>
        <v>04c_Korr_Reha</v>
      </c>
      <c r="C233" s="248" t="str">
        <f t="shared" si="36"/>
        <v>A21</v>
      </c>
      <c r="D233" s="248" t="s">
        <v>44</v>
      </c>
      <c r="E233" s="248" t="s">
        <v>45</v>
      </c>
      <c r="G233" s="249" t="str">
        <f>'04c_Korr_Reha'!$A$21</f>
        <v>+ ANK nach VKL gemäss Kostenausweis ITAR_K</v>
      </c>
      <c r="H233" s="248" t="s">
        <v>510</v>
      </c>
    </row>
    <row r="234" spans="1:8" x14ac:dyDescent="0.25">
      <c r="A234" s="248" t="str">
        <f t="shared" si="34"/>
        <v>04c_Korr_RehaA22</v>
      </c>
      <c r="B234" s="248" t="str">
        <f t="shared" si="35"/>
        <v>04c_Korr_Reha</v>
      </c>
      <c r="C234" s="248" t="str">
        <f t="shared" si="36"/>
        <v>A22</v>
      </c>
      <c r="D234" s="248" t="s">
        <v>46</v>
      </c>
      <c r="E234" s="248" t="s">
        <v>47</v>
      </c>
      <c r="G234" s="249" t="str">
        <f>'04c_Korr_Reha'!$A$22</f>
        <v xml:space="preserve">Total Kosten gemäss BEBU  (inkl. ANK nach VKL) </v>
      </c>
      <c r="H234" s="248" t="s">
        <v>511</v>
      </c>
    </row>
    <row r="235" spans="1:8" x14ac:dyDescent="0.25">
      <c r="A235" s="248" t="str">
        <f t="shared" si="34"/>
        <v>04c_Korr_RehaA23</v>
      </c>
      <c r="B235" s="248" t="str">
        <f t="shared" si="35"/>
        <v>04c_Korr_Reha</v>
      </c>
      <c r="C235" s="248" t="str">
        <f t="shared" si="36"/>
        <v>A23</v>
      </c>
      <c r="D235" s="248" t="s">
        <v>48</v>
      </c>
      <c r="E235" s="248" t="s">
        <v>49</v>
      </c>
      <c r="G235" s="249" t="str">
        <f>'04c_Korr_Reha'!$A$23</f>
        <v>./. Kosten, die fälschlicherweise auf den baseraterelevanten Kostenträgern geführt werden</v>
      </c>
      <c r="H235" s="248" t="s">
        <v>512</v>
      </c>
    </row>
    <row r="236" spans="1:8" x14ac:dyDescent="0.25">
      <c r="A236" s="248" t="str">
        <f t="shared" si="34"/>
        <v>04c_Korr_RehaA24</v>
      </c>
      <c r="B236" s="248" t="str">
        <f t="shared" si="35"/>
        <v>04c_Korr_Reha</v>
      </c>
      <c r="C236" s="248" t="str">
        <f t="shared" si="36"/>
        <v>A24</v>
      </c>
      <c r="D236" s="248" t="s">
        <v>50</v>
      </c>
      <c r="E236" s="248" t="s">
        <v>51</v>
      </c>
      <c r="G236" s="249" t="str">
        <f>'04c_Korr_Reha'!$A$24</f>
        <v xml:space="preserve">./. Kosten für direkt an Patienten verrechnete Leistungen (Kontengr. 65) </v>
      </c>
      <c r="H236" s="248" t="s">
        <v>513</v>
      </c>
    </row>
    <row r="237" spans="1:8" x14ac:dyDescent="0.25">
      <c r="A237" s="248" t="str">
        <f t="shared" si="34"/>
        <v>04c_Korr_RehaA25</v>
      </c>
      <c r="B237" s="248" t="str">
        <f t="shared" si="35"/>
        <v>04c_Korr_Reha</v>
      </c>
      <c r="C237" s="248" t="str">
        <f t="shared" si="36"/>
        <v>A25</v>
      </c>
      <c r="D237" s="248" t="s">
        <v>52</v>
      </c>
      <c r="E237" s="248" t="s">
        <v>53</v>
      </c>
      <c r="G237" s="249" t="str">
        <f>'04c_Korr_Reha'!$A$25</f>
        <v xml:space="preserve"> + Erlöse Kontengruppe 66</v>
      </c>
      <c r="H237" s="248" t="s">
        <v>514</v>
      </c>
    </row>
    <row r="238" spans="1:8" x14ac:dyDescent="0.25">
      <c r="A238" s="248" t="str">
        <f t="shared" si="34"/>
        <v>04c_Korr_RehaA26</v>
      </c>
      <c r="B238" s="248" t="str">
        <f t="shared" si="35"/>
        <v>04c_Korr_Reha</v>
      </c>
      <c r="C238" s="248" t="str">
        <f t="shared" si="36"/>
        <v>A26</v>
      </c>
      <c r="D238" s="248" t="s">
        <v>168</v>
      </c>
      <c r="E238" s="248" t="s">
        <v>182</v>
      </c>
      <c r="G238" s="249" t="str">
        <f>'04c_Korr_Reha'!$A$26</f>
        <v>./. Kosten für zusätzlich vergütete Leistungen (unbewertete Fälle und unbewertete Zusatzentgelte wie Dialyse, Belastungserprobung, pflegerische 1:1-Betreuung, andere Sonderentgelte)</v>
      </c>
      <c r="H238" s="248" t="s">
        <v>515</v>
      </c>
    </row>
    <row r="239" spans="1:8" x14ac:dyDescent="0.25">
      <c r="A239" s="248" t="str">
        <f t="shared" si="34"/>
        <v>04c_Korr_RehaA27</v>
      </c>
      <c r="B239" s="248" t="str">
        <f t="shared" si="35"/>
        <v>04c_Korr_Reha</v>
      </c>
      <c r="C239" s="248" t="str">
        <f t="shared" si="36"/>
        <v>A27</v>
      </c>
      <c r="D239" s="248" t="s">
        <v>56</v>
      </c>
      <c r="E239" s="248" t="s">
        <v>131</v>
      </c>
      <c r="G239" s="249" t="str">
        <f>'04c_Korr_Reha'!$A$27</f>
        <v xml:space="preserve">./. Kosten für Arzthonorare für zusätzliche Leistungen bei zusatzversicherten Patienten  </v>
      </c>
      <c r="H239" s="248" t="s">
        <v>516</v>
      </c>
    </row>
    <row r="240" spans="1:8" x14ac:dyDescent="0.25">
      <c r="A240" s="248" t="str">
        <f t="shared" si="34"/>
        <v>04c_Korr_RehaA28</v>
      </c>
      <c r="B240" s="248" t="str">
        <f t="shared" si="35"/>
        <v>04c_Korr_Reha</v>
      </c>
      <c r="C240" s="248" t="str">
        <f t="shared" si="36"/>
        <v>A28</v>
      </c>
      <c r="D240" s="248" t="s">
        <v>58</v>
      </c>
      <c r="E240" s="248" t="s">
        <v>132</v>
      </c>
      <c r="G240" s="249" t="str">
        <f>'04c_Korr_Reha'!$A$28</f>
        <v>./.  Mehrkosten bei Leistungen für zusatzversicherte Patienten</v>
      </c>
      <c r="H240" s="248" t="s">
        <v>517</v>
      </c>
    </row>
    <row r="241" spans="1:8" x14ac:dyDescent="0.25">
      <c r="A241" s="248" t="str">
        <f t="shared" si="34"/>
        <v>04c_Korr_RehaA29</v>
      </c>
      <c r="B241" s="248" t="str">
        <f t="shared" si="35"/>
        <v>04c_Korr_Reha</v>
      </c>
      <c r="C241" s="248" t="str">
        <f t="shared" si="36"/>
        <v>A29</v>
      </c>
      <c r="D241" s="248" t="s">
        <v>60</v>
      </c>
      <c r="E241" s="248" t="s">
        <v>61</v>
      </c>
      <c r="G241" s="249" t="str">
        <f>'04c_Korr_Reha'!$A$29</f>
        <v>./. Zinsaufwand effektiv (46)</v>
      </c>
      <c r="H241" s="248" t="s">
        <v>518</v>
      </c>
    </row>
    <row r="242" spans="1:8" x14ac:dyDescent="0.25">
      <c r="A242" s="248" t="str">
        <f t="shared" si="34"/>
        <v>04c_Korr_RehaA30</v>
      </c>
      <c r="B242" s="248" t="str">
        <f t="shared" si="35"/>
        <v>04c_Korr_Reha</v>
      </c>
      <c r="C242" s="248" t="str">
        <f t="shared" si="36"/>
        <v>A30</v>
      </c>
      <c r="D242" s="248" t="s">
        <v>62</v>
      </c>
      <c r="E242" s="248" t="s">
        <v>133</v>
      </c>
      <c r="G242" s="249" t="str">
        <f>'04c_Korr_Reha'!$A$30</f>
        <v xml:space="preserve">Total Kosten gemäss BEBU bereinigt vor Aufrechnung kalkulatorische Zinsen </v>
      </c>
      <c r="H242" s="248" t="s">
        <v>519</v>
      </c>
    </row>
    <row r="243" spans="1:8" x14ac:dyDescent="0.25">
      <c r="A243" s="248" t="str">
        <f t="shared" si="34"/>
        <v>04c_Korr_RehaA31</v>
      </c>
      <c r="B243" s="248" t="str">
        <f t="shared" si="35"/>
        <v>04c_Korr_Reha</v>
      </c>
      <c r="C243" s="248" t="str">
        <f t="shared" si="36"/>
        <v>A31</v>
      </c>
      <c r="D243" s="248" t="s">
        <v>134</v>
      </c>
      <c r="E243" s="248" t="s">
        <v>65</v>
      </c>
      <c r="G243" s="253" t="str">
        <f>'04c_Korr_Reha'!$A$31</f>
        <v xml:space="preserve"> + Verzinsung Umlaufvermögen (kalkulatorisch)</v>
      </c>
      <c r="H243" s="248" t="s">
        <v>520</v>
      </c>
    </row>
    <row r="244" spans="1:8" x14ac:dyDescent="0.25">
      <c r="A244" s="248" t="str">
        <f t="shared" si="34"/>
        <v>04c_Korr_RehaA32</v>
      </c>
      <c r="B244" s="248" t="str">
        <f t="shared" si="35"/>
        <v>04c_Korr_Reha</v>
      </c>
      <c r="C244" s="248" t="str">
        <f t="shared" si="36"/>
        <v>A32</v>
      </c>
      <c r="D244" s="248" t="s">
        <v>135</v>
      </c>
      <c r="E244" s="248" t="s">
        <v>136</v>
      </c>
      <c r="G244" s="249" t="str">
        <f>'04c_Korr_Reha'!$A$32</f>
        <v>Benchmarkrelevante Kosten - stationärer Bereich</v>
      </c>
      <c r="H244" s="248" t="s">
        <v>521</v>
      </c>
    </row>
    <row r="245" spans="1:8" x14ac:dyDescent="0.25">
      <c r="A245" s="248" t="str">
        <f t="shared" si="34"/>
        <v>04c_Korr_RehaA33</v>
      </c>
      <c r="B245" s="248" t="str">
        <f t="shared" si="35"/>
        <v>04c_Korr_Reha</v>
      </c>
      <c r="C245" s="248" t="str">
        <f t="shared" si="36"/>
        <v>A33</v>
      </c>
      <c r="D245" s="248" t="s">
        <v>236</v>
      </c>
      <c r="E245" s="248" t="s">
        <v>237</v>
      </c>
      <c r="G245" s="249" t="str">
        <f>'04c_Korr_Reha'!$A$33</f>
        <v>Anzahl Leistungseinheiten (Day Mix, Pflegetage)</v>
      </c>
      <c r="H245" s="248" t="s">
        <v>522</v>
      </c>
    </row>
    <row r="246" spans="1:8" x14ac:dyDescent="0.25">
      <c r="A246" s="248" t="str">
        <f t="shared" si="34"/>
        <v>04c_Korr_RehaA34</v>
      </c>
      <c r="B246" s="248" t="str">
        <f t="shared" si="35"/>
        <v>04c_Korr_Reha</v>
      </c>
      <c r="C246" s="248" t="str">
        <f t="shared" si="36"/>
        <v>A34</v>
      </c>
      <c r="D246" s="248" t="s">
        <v>139</v>
      </c>
      <c r="E246" s="248" t="s">
        <v>164</v>
      </c>
      <c r="G246" s="249" t="str">
        <f>'04c_Korr_Reha'!$A$34</f>
        <v xml:space="preserve">Kosten pro Leistungseinheit </v>
      </c>
      <c r="H246" s="248" t="s">
        <v>523</v>
      </c>
    </row>
    <row r="247" spans="1:8" x14ac:dyDescent="0.25">
      <c r="A247" s="248" t="str">
        <f t="shared" si="34"/>
        <v>04c_Korr_RehaA36</v>
      </c>
      <c r="B247" s="248" t="str">
        <f t="shared" si="35"/>
        <v>04c_Korr_Reha</v>
      </c>
      <c r="C247" s="248" t="str">
        <f t="shared" si="36"/>
        <v>A36</v>
      </c>
      <c r="D247" s="248" t="s">
        <v>69</v>
      </c>
      <c r="E247" s="248" t="s">
        <v>70</v>
      </c>
      <c r="G247" s="249" t="str">
        <f>'04c_Korr_Reha'!$A$36</f>
        <v xml:space="preserve">Zusätzliche standardisierte Informationen </v>
      </c>
      <c r="H247" s="248" t="s">
        <v>524</v>
      </c>
    </row>
    <row r="248" spans="1:8" x14ac:dyDescent="0.25">
      <c r="A248" s="248" t="str">
        <f t="shared" si="34"/>
        <v>04c_Korr_RehaA37</v>
      </c>
      <c r="B248" s="248" t="str">
        <f t="shared" si="35"/>
        <v>04c_Korr_Reha</v>
      </c>
      <c r="C248" s="248" t="str">
        <f t="shared" si="36"/>
        <v>A37</v>
      </c>
      <c r="D248" s="248" t="s">
        <v>71</v>
      </c>
      <c r="E248" s="248" t="s">
        <v>72</v>
      </c>
      <c r="G248" s="249" t="str">
        <f>'04c_Korr_Reha'!$A$37</f>
        <v xml:space="preserve">Anzahl Pflegetage </v>
      </c>
      <c r="H248" s="248" t="s">
        <v>525</v>
      </c>
    </row>
    <row r="249" spans="1:8" x14ac:dyDescent="0.25">
      <c r="A249" s="248" t="str">
        <f t="shared" si="34"/>
        <v>04c_Korr_RehaA38</v>
      </c>
      <c r="B249" s="248" t="str">
        <f t="shared" si="35"/>
        <v>04c_Korr_Reha</v>
      </c>
      <c r="C249" s="248" t="str">
        <f t="shared" si="36"/>
        <v>A38</v>
      </c>
      <c r="D249" s="248" t="s">
        <v>183</v>
      </c>
      <c r="E249" s="248" t="s">
        <v>184</v>
      </c>
      <c r="G249" s="249" t="str">
        <f>'04c_Korr_Reha'!$A$38</f>
        <v>davon Pflegetage Halbprivatpatienten</v>
      </c>
      <c r="H249" s="248" t="s">
        <v>526</v>
      </c>
    </row>
    <row r="250" spans="1:8" x14ac:dyDescent="0.25">
      <c r="A250" s="248" t="str">
        <f t="shared" si="34"/>
        <v>04c_Korr_RehaA39</v>
      </c>
      <c r="B250" s="248" t="str">
        <f t="shared" si="35"/>
        <v>04c_Korr_Reha</v>
      </c>
      <c r="C250" s="248" t="str">
        <f t="shared" si="36"/>
        <v>A39</v>
      </c>
      <c r="D250" s="248" t="s">
        <v>185</v>
      </c>
      <c r="E250" s="248" t="s">
        <v>186</v>
      </c>
      <c r="G250" s="249" t="str">
        <f>'04c_Korr_Reha'!$A$39</f>
        <v>davon Pflegetage Privatpatienten</v>
      </c>
      <c r="H250" s="248" t="s">
        <v>527</v>
      </c>
    </row>
    <row r="251" spans="1:8" x14ac:dyDescent="0.25">
      <c r="A251" s="248" t="str">
        <f t="shared" si="34"/>
        <v>04c_Korr_RehaA40</v>
      </c>
      <c r="B251" s="248" t="str">
        <f t="shared" si="35"/>
        <v>04c_Korr_Reha</v>
      </c>
      <c r="C251" s="248" t="str">
        <f t="shared" si="36"/>
        <v>A40</v>
      </c>
      <c r="D251" s="248" t="s">
        <v>73</v>
      </c>
      <c r="E251" s="248" t="s">
        <v>74</v>
      </c>
      <c r="G251" s="249" t="str">
        <f>'04c_Korr_Reha'!$A$40</f>
        <v>Anzahl stationäre Fälle</v>
      </c>
      <c r="H251" s="248" t="s">
        <v>528</v>
      </c>
    </row>
    <row r="252" spans="1:8" x14ac:dyDescent="0.25">
      <c r="A252" s="248" t="str">
        <f t="shared" si="34"/>
        <v>04c_Korr_RehaA41</v>
      </c>
      <c r="B252" s="248" t="str">
        <f t="shared" si="35"/>
        <v>04c_Korr_Reha</v>
      </c>
      <c r="C252" s="248" t="str">
        <f t="shared" si="36"/>
        <v>A41</v>
      </c>
      <c r="D252" s="248" t="s">
        <v>187</v>
      </c>
      <c r="E252" s="248" t="s">
        <v>188</v>
      </c>
      <c r="G252" s="249" t="str">
        <f>'04c_Korr_Reha'!$A$41</f>
        <v xml:space="preserve">davon bewertete Fälle Halbprivatpatienten </v>
      </c>
      <c r="H252" s="248" t="s">
        <v>529</v>
      </c>
    </row>
    <row r="253" spans="1:8" x14ac:dyDescent="0.25">
      <c r="A253" s="248" t="str">
        <f t="shared" si="34"/>
        <v>04c_Korr_RehaA42</v>
      </c>
      <c r="B253" s="248" t="str">
        <f t="shared" si="35"/>
        <v>04c_Korr_Reha</v>
      </c>
      <c r="C253" s="248" t="str">
        <f t="shared" si="36"/>
        <v>A42</v>
      </c>
      <c r="D253" s="248" t="s">
        <v>189</v>
      </c>
      <c r="E253" s="248" t="s">
        <v>190</v>
      </c>
      <c r="G253" s="249" t="str">
        <f>'04c_Korr_Reha'!$A$42</f>
        <v xml:space="preserve">davon bewertete Fälle Privatpatienten </v>
      </c>
      <c r="H253" s="248" t="s">
        <v>530</v>
      </c>
    </row>
    <row r="254" spans="1:8" x14ac:dyDescent="0.25">
      <c r="A254" s="248" t="str">
        <f t="shared" si="34"/>
        <v>04c_Korr_RehaA43</v>
      </c>
      <c r="B254" s="248" t="str">
        <f t="shared" si="35"/>
        <v>04c_Korr_Reha</v>
      </c>
      <c r="C254" s="248" t="str">
        <f t="shared" si="36"/>
        <v>A43</v>
      </c>
      <c r="D254" s="248" t="s">
        <v>83</v>
      </c>
      <c r="E254" s="248" t="s">
        <v>84</v>
      </c>
      <c r="G254" s="249" t="str">
        <f>'04c_Korr_Reha'!$A$43</f>
        <v xml:space="preserve">Anlagenutzungskosten ANK nach VKL </v>
      </c>
      <c r="H254" s="248" t="s">
        <v>531</v>
      </c>
    </row>
    <row r="255" spans="1:8" x14ac:dyDescent="0.25">
      <c r="A255" s="248" t="str">
        <f t="shared" si="34"/>
        <v>04c_Korr_RehaA44</v>
      </c>
      <c r="B255" s="248" t="str">
        <f t="shared" si="35"/>
        <v>04c_Korr_Reha</v>
      </c>
      <c r="C255" s="248" t="str">
        <f t="shared" si="36"/>
        <v>A44</v>
      </c>
      <c r="D255" s="248" t="s">
        <v>85</v>
      </c>
      <c r="E255" s="248" t="s">
        <v>86</v>
      </c>
      <c r="G255" s="249" t="str">
        <f>'04c_Korr_Reha'!$A$44</f>
        <v xml:space="preserve">ANK in % der benchmarkrelevanten Kosten gemäss Zeile 32 dieser Tabelle </v>
      </c>
      <c r="H255" s="248" t="s">
        <v>532</v>
      </c>
    </row>
    <row r="256" spans="1:8" x14ac:dyDescent="0.25">
      <c r="A256" s="248" t="str">
        <f t="shared" si="34"/>
        <v>04c_Korr_RehaA45</v>
      </c>
      <c r="B256" s="248" t="str">
        <f t="shared" si="35"/>
        <v>04c_Korr_Reha</v>
      </c>
      <c r="C256" s="248" t="str">
        <f t="shared" si="36"/>
        <v>A45</v>
      </c>
      <c r="D256" s="248" t="s">
        <v>71</v>
      </c>
      <c r="E256" s="248" t="s">
        <v>72</v>
      </c>
      <c r="G256" s="249" t="str">
        <f>'04c_Korr_Reha'!$A$45</f>
        <v xml:space="preserve">Anzahl Pflegetage </v>
      </c>
      <c r="H256" s="248" t="s">
        <v>533</v>
      </c>
    </row>
    <row r="257" spans="1:8" x14ac:dyDescent="0.25">
      <c r="A257" s="248" t="str">
        <f t="shared" si="34"/>
        <v>04c_Korr_RehaA46</v>
      </c>
      <c r="B257" s="248" t="str">
        <f t="shared" si="35"/>
        <v>04c_Korr_Reha</v>
      </c>
      <c r="C257" s="248" t="str">
        <f t="shared" si="36"/>
        <v>A46</v>
      </c>
      <c r="D257" s="248" t="s">
        <v>238</v>
      </c>
      <c r="E257" s="248" t="s">
        <v>239</v>
      </c>
      <c r="G257" s="249" t="str">
        <f>'04c_Korr_Reha'!$A$46</f>
        <v>davon Pflegetage der bewerteten Fälle</v>
      </c>
      <c r="H257" s="248" t="s">
        <v>534</v>
      </c>
    </row>
    <row r="258" spans="1:8" x14ac:dyDescent="0.25">
      <c r="A258" s="248" t="str">
        <f t="shared" si="34"/>
        <v>04c_Korr_RehaA47</v>
      </c>
      <c r="B258" s="248" t="str">
        <f t="shared" si="35"/>
        <v>04c_Korr_Reha</v>
      </c>
      <c r="C258" s="248" t="str">
        <f t="shared" si="36"/>
        <v>A47</v>
      </c>
      <c r="D258" s="248" t="s">
        <v>73</v>
      </c>
      <c r="E258" s="248" t="s">
        <v>74</v>
      </c>
      <c r="G258" s="249" t="str">
        <f>'04c_Korr_Reha'!$A$47</f>
        <v>Anzahl stationäre Fälle</v>
      </c>
      <c r="H258" s="248" t="s">
        <v>535</v>
      </c>
    </row>
    <row r="259" spans="1:8" x14ac:dyDescent="0.25">
      <c r="A259" s="248" t="str">
        <f t="shared" si="34"/>
        <v>04c_Korr_RehaA48</v>
      </c>
      <c r="B259" s="248" t="str">
        <f t="shared" si="35"/>
        <v>04c_Korr_Reha</v>
      </c>
      <c r="C259" s="248" t="str">
        <f t="shared" si="36"/>
        <v>A48</v>
      </c>
      <c r="D259" s="248" t="s">
        <v>191</v>
      </c>
      <c r="E259" s="248" t="s">
        <v>192</v>
      </c>
      <c r="G259" s="249" t="str">
        <f>'04c_Korr_Reha'!$A$48</f>
        <v>davon bewertete Fälle</v>
      </c>
      <c r="H259" s="248" t="s">
        <v>536</v>
      </c>
    </row>
    <row r="260" spans="1:8" x14ac:dyDescent="0.25">
      <c r="A260" s="248" t="str">
        <f t="shared" si="34"/>
        <v>04c_Korr_RehaA49</v>
      </c>
      <c r="B260" s="248" t="str">
        <f t="shared" si="35"/>
        <v>04c_Korr_Reha</v>
      </c>
      <c r="C260" s="248" t="str">
        <f t="shared" si="36"/>
        <v>A49</v>
      </c>
      <c r="D260" s="248" t="s">
        <v>193</v>
      </c>
      <c r="E260" s="248" t="s">
        <v>194</v>
      </c>
      <c r="G260" s="249" t="str">
        <f>'04c_Korr_Reha'!$A$49</f>
        <v>Day Mix (DM)</v>
      </c>
      <c r="H260" s="248" t="s">
        <v>537</v>
      </c>
    </row>
    <row r="261" spans="1:8" x14ac:dyDescent="0.25">
      <c r="A261" s="248" t="str">
        <f t="shared" si="34"/>
        <v>04c_Korr_RehaA50</v>
      </c>
      <c r="B261" s="248" t="str">
        <f t="shared" si="35"/>
        <v>04c_Korr_Reha</v>
      </c>
      <c r="C261" s="248" t="str">
        <f t="shared" si="36"/>
        <v>A50</v>
      </c>
      <c r="D261" s="248" t="s">
        <v>175</v>
      </c>
      <c r="E261" s="248" t="s">
        <v>195</v>
      </c>
      <c r="G261" s="249" t="str">
        <f>'04c_Korr_Reha'!$A$50</f>
        <v>Day Mix Index (DMI; Summe der Kostengewichte geteilt durch die Anzahl Pflegetage der bewerteten Fälle)</v>
      </c>
      <c r="H261" s="248" t="s">
        <v>538</v>
      </c>
    </row>
    <row r="262" spans="1:8" x14ac:dyDescent="0.25">
      <c r="A262" s="248" t="str">
        <f t="shared" si="34"/>
        <v>04c_Korr_RehaA52</v>
      </c>
      <c r="B262" s="248" t="str">
        <f t="shared" si="35"/>
        <v>04c_Korr_Reha</v>
      </c>
      <c r="C262" s="248" t="str">
        <f t="shared" si="36"/>
        <v>A52</v>
      </c>
      <c r="D262" s="248" t="s">
        <v>87</v>
      </c>
      <c r="E262" s="248" t="s">
        <v>88</v>
      </c>
      <c r="G262" s="249" t="str">
        <f>'04c_Korr_Reha'!$A$52</f>
        <v xml:space="preserve">Zusätzliche Informationen </v>
      </c>
      <c r="H262" s="248" t="s">
        <v>539</v>
      </c>
    </row>
    <row r="263" spans="1:8" x14ac:dyDescent="0.25">
      <c r="A263" s="248" t="str">
        <f t="shared" ref="A263:A267" si="40">B263&amp;C263</f>
        <v>04c_Korr_RehaB6</v>
      </c>
      <c r="B263" s="248" t="str">
        <f t="shared" ref="B263:B267" si="41">MID(H263,1,FIND("!",H263)-1)</f>
        <v>04c_Korr_Reha</v>
      </c>
      <c r="C263" s="248" t="str">
        <f t="shared" ref="C263:C267" si="42">SUBSTITUTE(MID(H263,FIND("!",H263)+1,LEN(H263)),"$",)</f>
        <v>B6</v>
      </c>
      <c r="D263" s="248" t="s">
        <v>28</v>
      </c>
      <c r="E263" s="248" t="s">
        <v>29</v>
      </c>
      <c r="G263" s="249" t="str">
        <f>'04c_Korr_Reha'!$B$6</f>
        <v>[bitte wählen]</v>
      </c>
      <c r="H263" s="248" t="s">
        <v>540</v>
      </c>
    </row>
    <row r="264" spans="1:8" x14ac:dyDescent="0.25">
      <c r="A264" s="248" t="str">
        <f t="shared" si="40"/>
        <v>04c_Korr_RehaB9</v>
      </c>
      <c r="B264" s="248" t="str">
        <f t="shared" si="41"/>
        <v>04c_Korr_Reha</v>
      </c>
      <c r="C264" s="248" t="str">
        <f t="shared" si="42"/>
        <v>B9</v>
      </c>
      <c r="D264" s="248" t="s">
        <v>28</v>
      </c>
      <c r="E264" s="248" t="s">
        <v>29</v>
      </c>
      <c r="G264" s="249" t="str">
        <f>'04c_Korr_Reha'!$B$9</f>
        <v>[bitte wählen]</v>
      </c>
      <c r="H264" s="248" t="s">
        <v>541</v>
      </c>
    </row>
    <row r="265" spans="1:8" x14ac:dyDescent="0.25">
      <c r="A265" s="248" t="str">
        <f t="shared" si="40"/>
        <v>04c_Korr_RehaB10</v>
      </c>
      <c r="B265" s="248" t="str">
        <f t="shared" si="41"/>
        <v>04c_Korr_Reha</v>
      </c>
      <c r="C265" s="248" t="str">
        <f t="shared" si="42"/>
        <v>B10</v>
      </c>
      <c r="D265" s="248" t="s">
        <v>28</v>
      </c>
      <c r="E265" s="248" t="s">
        <v>29</v>
      </c>
      <c r="G265" s="249" t="str">
        <f>'04c_Korr_Reha'!$B$10</f>
        <v>[bitte wählen]</v>
      </c>
      <c r="H265" s="248" t="s">
        <v>542</v>
      </c>
    </row>
    <row r="266" spans="1:8" x14ac:dyDescent="0.25">
      <c r="A266" s="248" t="str">
        <f t="shared" si="40"/>
        <v>04c_Korr_RehaB11</v>
      </c>
      <c r="B266" s="248" t="str">
        <f t="shared" si="41"/>
        <v>04c_Korr_Reha</v>
      </c>
      <c r="C266" s="248" t="str">
        <f t="shared" si="42"/>
        <v>B11</v>
      </c>
      <c r="D266" s="248" t="s">
        <v>28</v>
      </c>
      <c r="E266" s="248" t="s">
        <v>29</v>
      </c>
      <c r="G266" s="249" t="str">
        <f>'04c_Korr_Reha'!$B$11</f>
        <v>[bitte wählen]</v>
      </c>
      <c r="H266" s="248" t="s">
        <v>543</v>
      </c>
    </row>
    <row r="267" spans="1:8" x14ac:dyDescent="0.25">
      <c r="A267" s="248" t="str">
        <f t="shared" si="40"/>
        <v>04c_Korr_RehaB12</v>
      </c>
      <c r="B267" s="248" t="str">
        <f t="shared" si="41"/>
        <v>04c_Korr_Reha</v>
      </c>
      <c r="C267" s="248" t="str">
        <f t="shared" si="42"/>
        <v>B12</v>
      </c>
      <c r="D267" s="248" t="s">
        <v>28</v>
      </c>
      <c r="E267" s="248" t="s">
        <v>29</v>
      </c>
      <c r="G267" s="405" t="str">
        <f>'04c_Korr_Reha'!$B$12</f>
        <v>[bitte wählen]</v>
      </c>
      <c r="H267" s="248" t="s">
        <v>544</v>
      </c>
    </row>
    <row r="268" spans="1:8" x14ac:dyDescent="0.25">
      <c r="A268" s="248" t="str">
        <f t="shared" si="34"/>
        <v>04c_Korr_RehaB16</v>
      </c>
      <c r="B268" s="248" t="str">
        <f t="shared" si="35"/>
        <v>04c_Korr_Reha</v>
      </c>
      <c r="C268" s="248" t="str">
        <f t="shared" si="36"/>
        <v>B16</v>
      </c>
      <c r="D268" s="248" t="s">
        <v>89</v>
      </c>
      <c r="E268" s="248" t="s">
        <v>90</v>
      </c>
      <c r="G268" s="249" t="str">
        <f>'04c_Korr_Reha'!$B$16</f>
        <v>Zeile
ITAR_K</v>
      </c>
      <c r="H268" s="248" t="s">
        <v>545</v>
      </c>
    </row>
    <row r="269" spans="1:8" x14ac:dyDescent="0.25">
      <c r="A269" s="248" t="str">
        <f t="shared" si="34"/>
        <v>04c_Korr_RehaC16</v>
      </c>
      <c r="B269" s="248" t="str">
        <f t="shared" si="35"/>
        <v>04c_Korr_Reha</v>
      </c>
      <c r="C269" s="248" t="str">
        <f t="shared" si="36"/>
        <v>C16</v>
      </c>
      <c r="D269" s="248" t="s">
        <v>91</v>
      </c>
      <c r="E269" s="248" t="s">
        <v>34</v>
      </c>
      <c r="G269" s="249" t="str">
        <f>'04c_Korr_Reha'!$C$16</f>
        <v xml:space="preserve">Hinweise </v>
      </c>
      <c r="H269" s="248" t="s">
        <v>546</v>
      </c>
    </row>
    <row r="270" spans="1:8" x14ac:dyDescent="0.25">
      <c r="A270" s="248" t="str">
        <f t="shared" si="34"/>
        <v>04c_Korr_RehaC23</v>
      </c>
      <c r="B270" s="248" t="str">
        <f t="shared" si="35"/>
        <v>04c_Korr_Reha</v>
      </c>
      <c r="C270" s="248" t="str">
        <f t="shared" si="36"/>
        <v>C23</v>
      </c>
      <c r="D270" s="248" t="s">
        <v>92</v>
      </c>
      <c r="E270" s="248" t="s">
        <v>93</v>
      </c>
      <c r="G270" s="249" t="str">
        <f>'04c_Korr_Reha'!$C$23</f>
        <v>z. B. Forschung und universitäre Lehre oder weitere GWL</v>
      </c>
      <c r="H270" s="248" t="s">
        <v>547</v>
      </c>
    </row>
    <row r="271" spans="1:8" x14ac:dyDescent="0.25">
      <c r="A271" s="248" t="str">
        <f t="shared" si="34"/>
        <v>04c_Korr_RehaC24</v>
      </c>
      <c r="B271" s="248" t="str">
        <f t="shared" si="35"/>
        <v>04c_Korr_Reha</v>
      </c>
      <c r="C271" s="248" t="str">
        <f t="shared" si="36"/>
        <v>C24</v>
      </c>
      <c r="D271" s="248" t="s">
        <v>196</v>
      </c>
      <c r="E271" s="248" t="s">
        <v>197</v>
      </c>
      <c r="G271" s="249" t="str">
        <f>'04c_Korr_Reha'!$C$24</f>
        <v xml:space="preserve">Korrektur, falls Kosten nicht plausibel sind. Falls das Spital die effektive Gewinnmarge belegen kann, sind die Kosten exkl. Marge abzuziehen. Wenn Kosten = Ertrag aus Kontengruppe 65 → Abzug Ertrag zu 100%   </v>
      </c>
      <c r="H271" s="248" t="s">
        <v>548</v>
      </c>
    </row>
    <row r="272" spans="1:8" x14ac:dyDescent="0.25">
      <c r="A272" s="248" t="str">
        <f t="shared" si="34"/>
        <v>04c_Korr_RehaC25</v>
      </c>
      <c r="B272" s="248" t="str">
        <f t="shared" si="35"/>
        <v>04c_Korr_Reha</v>
      </c>
      <c r="C272" s="248" t="str">
        <f t="shared" si="36"/>
        <v>C25</v>
      </c>
      <c r="D272" s="248" t="s">
        <v>96</v>
      </c>
      <c r="E272" s="248" t="s">
        <v>198</v>
      </c>
      <c r="G272" s="249" t="str">
        <f>'04c_Korr_Reha'!$C$25</f>
        <v xml:space="preserve">Erlöse gelten nicht als Kostenminderung. Aufrechnung nur, falls Erlöse aus Kontengruppe 66 in der Kostenstellenrechnung tatsächlich kostenmindernd verbucht wurden. </v>
      </c>
      <c r="H272" s="248" t="s">
        <v>549</v>
      </c>
    </row>
    <row r="273" spans="1:8" x14ac:dyDescent="0.25">
      <c r="A273" s="248" t="str">
        <f t="shared" si="34"/>
        <v>04c_Korr_RehaC26</v>
      </c>
      <c r="B273" s="248" t="str">
        <f t="shared" si="35"/>
        <v>04c_Korr_Reha</v>
      </c>
      <c r="C273" s="248" t="str">
        <f t="shared" si="36"/>
        <v>C26</v>
      </c>
      <c r="D273" s="248" t="s">
        <v>226</v>
      </c>
      <c r="E273" s="248" t="s">
        <v>227</v>
      </c>
      <c r="G273" s="249" t="str">
        <f>'04c_Korr_Reha'!$C$26</f>
        <v xml:space="preserve">Zu 100 % abzuziehen, da separate Vergütung oder Berücksichtigung in der Preisfestlegung nach Benchmark (ITAR_K Zeile 27, siehe auch entsprechende Zusatztabellen). </v>
      </c>
      <c r="H273" s="248" t="s">
        <v>550</v>
      </c>
    </row>
    <row r="274" spans="1:8" x14ac:dyDescent="0.25">
      <c r="A274" s="248" t="str">
        <f t="shared" si="34"/>
        <v>04c_Korr_RehaC27</v>
      </c>
      <c r="B274" s="248" t="str">
        <f t="shared" si="35"/>
        <v>04c_Korr_Reha</v>
      </c>
      <c r="C274" s="248" t="str">
        <f t="shared" si="36"/>
        <v>C27</v>
      </c>
      <c r="D274" s="256" t="s">
        <v>272</v>
      </c>
      <c r="E274" s="256" t="s">
        <v>273</v>
      </c>
      <c r="G274" s="249" t="str">
        <f>'04c_Korr_Reha'!$C$27</f>
        <v>Gemäss Anleitung der GDK vom 1.2.2024</v>
      </c>
      <c r="H274" s="248" t="s">
        <v>551</v>
      </c>
    </row>
    <row r="275" spans="1:8" ht="165" x14ac:dyDescent="0.25">
      <c r="A275" s="248" t="str">
        <f t="shared" si="34"/>
        <v>04c_Korr_RehaC28</v>
      </c>
      <c r="B275" s="248" t="str">
        <f>MID(H275,1,FIND("!",H275)-1)</f>
        <v>04c_Korr_Reha</v>
      </c>
      <c r="C275" s="248" t="str">
        <f>SUBSTITUTE(MID(H275,FIND("!",H275)+1,LEN(H275)),"$",)</f>
        <v>C28</v>
      </c>
      <c r="D275" s="256" t="s">
        <v>248</v>
      </c>
      <c r="E275" s="256" t="s">
        <v>249</v>
      </c>
      <c r="G275" s="254" t="str">
        <f>'04c_Korr_Reha'!$C$28</f>
        <v xml:space="preserve">Gemäss Empfehlungen der GDK → Normabzug 9,8 %. Betrifft nicht nur die Hotelleriemehrkosten, sondern auch allfällige Mehrkosten in Behandlung und Pflege. 
Die Basis für den Normabzug von 9,8 % ergibt sich für jeden Leistungsbereich als die Summe der Nettobetriebskosten II  (ITAR_K Gesamtansicht , Zeile 25, Spalte KVG ZV) und der verrechneten ANK nach VKL  (ITAR_K KTR-Ausweis Gesamtansicht, Zeile 85, Spalte KVG ZV).
Falls grössere Abweichung von dieser Berechnung bspw. aufgrund einer Korrektur, bitte begründen.
</v>
      </c>
      <c r="H275" s="248" t="s">
        <v>552</v>
      </c>
    </row>
    <row r="276" spans="1:8" x14ac:dyDescent="0.25">
      <c r="A276" s="248" t="str">
        <f t="shared" si="34"/>
        <v>04c_Korr_RehaC29</v>
      </c>
      <c r="B276" s="248" t="str">
        <f t="shared" ref="B276" si="43">MID(H276,1,FIND("!",H276)-1)</f>
        <v>04c_Korr_Reha</v>
      </c>
      <c r="C276" s="248" t="str">
        <f t="shared" ref="C276" si="44">SUBSTITUTE(MID(H276,FIND("!",H276)+1,LEN(H276)),"$",)</f>
        <v>C29</v>
      </c>
      <c r="D276" s="248" t="s">
        <v>240</v>
      </c>
      <c r="E276" s="248" t="s">
        <v>241</v>
      </c>
      <c r="G276" s="251" t="str">
        <f>'04c_Korr_Reha'!$C$29</f>
        <v xml:space="preserve">Effektiver Zinsaufwand zu 100% abzuziehen (Zeile 30 ITAR_K Gesamtansicht) </v>
      </c>
      <c r="H276" s="248" t="s">
        <v>553</v>
      </c>
    </row>
    <row r="277" spans="1:8" x14ac:dyDescent="0.25">
      <c r="A277" s="248" t="str">
        <f t="shared" ref="A277" si="45">B277&amp;C277</f>
        <v>04c_Korr_RehaC36</v>
      </c>
      <c r="B277" s="248" t="str">
        <f t="shared" ref="B277" si="46">MID(H277,1,FIND("!",H277)-1)</f>
        <v>04c_Korr_Reha</v>
      </c>
      <c r="C277" s="248" t="str">
        <f t="shared" ref="C277" si="47">SUBSTITUTE(MID(H277,FIND("!",H277)+1,LEN(H277)),"$",)</f>
        <v>C36</v>
      </c>
      <c r="D277" s="248" t="s">
        <v>91</v>
      </c>
      <c r="E277" s="248" t="s">
        <v>34</v>
      </c>
      <c r="G277" s="249" t="str">
        <f>'04c_Korr_Reha'!$C$36</f>
        <v xml:space="preserve">Hinweise </v>
      </c>
      <c r="H277" s="248" t="s">
        <v>554</v>
      </c>
    </row>
    <row r="278" spans="1:8" x14ac:dyDescent="0.25">
      <c r="A278" s="248" t="str">
        <f t="shared" ref="A278:A284" si="48">B278&amp;C278</f>
        <v>04c_Korr_RehaC37</v>
      </c>
      <c r="B278" s="248" t="str">
        <f t="shared" ref="B278:B284" si="49">MID(H278,1,FIND("!",H278)-1)</f>
        <v>04c_Korr_Reha</v>
      </c>
      <c r="C278" s="248" t="str">
        <f t="shared" ref="C278:C284" si="50">SUBSTITUTE(MID(H278,FIND("!",H278)+1,LEN(H278)),"$",)</f>
        <v>C37</v>
      </c>
      <c r="D278" s="248" t="s">
        <v>247</v>
      </c>
      <c r="E278" s="248" t="s">
        <v>199</v>
      </c>
      <c r="G278" s="251" t="str">
        <f>'04c_Korr_Reha'!$C$37</f>
        <v>Falls Abweichung von Anzahl Pflegetage gemäss ITAR_K (Zeile 33 dieser Tabelle), bitte begründen</v>
      </c>
      <c r="H278" s="248" t="s">
        <v>555</v>
      </c>
    </row>
    <row r="279" spans="1:8" x14ac:dyDescent="0.25">
      <c r="A279" s="248" t="str">
        <f t="shared" si="48"/>
        <v>04c_Korr_RehaC45</v>
      </c>
      <c r="B279" s="248" t="str">
        <f t="shared" si="49"/>
        <v>04c_Korr_Reha</v>
      </c>
      <c r="C279" s="248" t="str">
        <f t="shared" si="50"/>
        <v>C45</v>
      </c>
      <c r="D279" s="248" t="s">
        <v>200</v>
      </c>
      <c r="E279" s="248" t="s">
        <v>201</v>
      </c>
      <c r="G279" s="249" t="str">
        <f>'04c_Korr_Reha'!$C$45</f>
        <v>nach ST Reha</v>
      </c>
      <c r="H279" s="248" t="s">
        <v>556</v>
      </c>
    </row>
    <row r="280" spans="1:8" x14ac:dyDescent="0.25">
      <c r="A280" s="248" t="str">
        <f t="shared" si="48"/>
        <v>04c_Korr_RehaC46</v>
      </c>
      <c r="B280" s="248" t="str">
        <f t="shared" si="49"/>
        <v>04c_Korr_Reha</v>
      </c>
      <c r="C280" s="248" t="str">
        <f t="shared" si="50"/>
        <v>C46</v>
      </c>
      <c r="D280" s="248" t="s">
        <v>200</v>
      </c>
      <c r="E280" s="248" t="s">
        <v>201</v>
      </c>
      <c r="G280" s="249" t="str">
        <f>'04c_Korr_Reha'!$C$46</f>
        <v>nach ST Reha</v>
      </c>
      <c r="H280" s="248" t="s">
        <v>557</v>
      </c>
    </row>
    <row r="281" spans="1:8" x14ac:dyDescent="0.25">
      <c r="A281" s="248" t="str">
        <f t="shared" si="48"/>
        <v>04c_Korr_RehaC47</v>
      </c>
      <c r="B281" s="248" t="str">
        <f t="shared" si="49"/>
        <v>04c_Korr_Reha</v>
      </c>
      <c r="C281" s="248" t="str">
        <f t="shared" si="50"/>
        <v>C47</v>
      </c>
      <c r="D281" s="248" t="s">
        <v>200</v>
      </c>
      <c r="E281" s="248" t="s">
        <v>201</v>
      </c>
      <c r="G281" s="249" t="str">
        <f>'04c_Korr_Reha'!$C$47</f>
        <v>nach ST Reha</v>
      </c>
      <c r="H281" s="248" t="s">
        <v>558</v>
      </c>
    </row>
    <row r="282" spans="1:8" x14ac:dyDescent="0.25">
      <c r="A282" s="248" t="str">
        <f t="shared" si="48"/>
        <v>04c_Korr_RehaC48</v>
      </c>
      <c r="B282" s="248" t="str">
        <f t="shared" si="49"/>
        <v>04c_Korr_Reha</v>
      </c>
      <c r="C282" s="248" t="str">
        <f t="shared" si="50"/>
        <v>C48</v>
      </c>
      <c r="D282" s="248" t="s">
        <v>200</v>
      </c>
      <c r="E282" s="248" t="s">
        <v>201</v>
      </c>
      <c r="G282" s="249" t="str">
        <f>'04c_Korr_Reha'!$C$48</f>
        <v>nach ST Reha</v>
      </c>
      <c r="H282" s="248" t="s">
        <v>559</v>
      </c>
    </row>
    <row r="283" spans="1:8" x14ac:dyDescent="0.25">
      <c r="A283" s="248" t="str">
        <f t="shared" si="48"/>
        <v>04c_Korr_RehaC49</v>
      </c>
      <c r="B283" s="248" t="str">
        <f t="shared" si="49"/>
        <v>04c_Korr_Reha</v>
      </c>
      <c r="C283" s="248" t="str">
        <f t="shared" si="50"/>
        <v>C49</v>
      </c>
      <c r="D283" s="248" t="s">
        <v>269</v>
      </c>
      <c r="E283" s="248" t="s">
        <v>270</v>
      </c>
      <c r="G283" s="249" t="str">
        <f>'04c_Korr_Reha'!$C$49</f>
        <v>nach ST Reha. Falls Abweichung von DM gemäss ITAR_K (Zeile 33 dieser Tabelle), bitte begründen.</v>
      </c>
      <c r="H283" s="248" t="s">
        <v>560</v>
      </c>
    </row>
    <row r="284" spans="1:8" x14ac:dyDescent="0.25">
      <c r="A284" s="248" t="str">
        <f t="shared" si="48"/>
        <v>04c_Korr_RehaC50</v>
      </c>
      <c r="B284" s="248" t="str">
        <f t="shared" si="49"/>
        <v>04c_Korr_Reha</v>
      </c>
      <c r="C284" s="248" t="str">
        <f t="shared" si="50"/>
        <v>C50</v>
      </c>
      <c r="D284" s="248" t="s">
        <v>200</v>
      </c>
      <c r="E284" s="248" t="s">
        <v>201</v>
      </c>
      <c r="G284" s="249" t="str">
        <f>'04c_Korr_Reha'!$C$50</f>
        <v>nach ST Reha</v>
      </c>
      <c r="H284" s="248" t="s">
        <v>561</v>
      </c>
    </row>
    <row r="285" spans="1:8" x14ac:dyDescent="0.25">
      <c r="A285" s="248" t="str">
        <f t="shared" ref="A285:A335" si="51">B285&amp;C285</f>
        <v>04c_Korr_RehaD16</v>
      </c>
      <c r="B285" s="248" t="str">
        <f t="shared" ref="B285:B335" si="52">MID(H285,1,FIND("!",H285)-1)</f>
        <v>04c_Korr_Reha</v>
      </c>
      <c r="C285" s="248" t="str">
        <f t="shared" ref="C285:C335" si="53">SUBSTITUTE(MID(H285,FIND("!",H285)+1,LEN(H285)),"$",)</f>
        <v>D16</v>
      </c>
      <c r="D285" s="248" t="s">
        <v>102</v>
      </c>
      <c r="E285" s="248" t="s">
        <v>103</v>
      </c>
      <c r="G285" s="251" t="str">
        <f>'04c_Korr_Reha'!$D$16</f>
        <v xml:space="preserve">Kommentare Kanton zu den
vorgenommenen Korrekturen </v>
      </c>
      <c r="H285" s="248" t="s">
        <v>562</v>
      </c>
    </row>
    <row r="286" spans="1:8" x14ac:dyDescent="0.25">
      <c r="A286" s="248" t="str">
        <f t="shared" si="51"/>
        <v>04c_Korr_RehaD36</v>
      </c>
      <c r="B286" s="248" t="str">
        <f t="shared" si="52"/>
        <v>04c_Korr_Reha</v>
      </c>
      <c r="C286" s="248" t="str">
        <f t="shared" si="53"/>
        <v>D36</v>
      </c>
      <c r="D286" s="248" t="s">
        <v>104</v>
      </c>
      <c r="E286" s="248" t="s">
        <v>105</v>
      </c>
      <c r="G286" s="249" t="str">
        <f>'04c_Korr_Reha'!$D$36</f>
        <v>Kommentare Kanton</v>
      </c>
      <c r="H286" s="248" t="s">
        <v>563</v>
      </c>
    </row>
    <row r="287" spans="1:8" ht="30" x14ac:dyDescent="0.25">
      <c r="A287" s="248" t="str">
        <f t="shared" ref="A287:A302" si="54">B287&amp;C287</f>
        <v>04c_Korr_RehaE4</v>
      </c>
      <c r="B287" s="248" t="str">
        <f t="shared" ref="B287:B302" si="55">MID(H287,1,FIND("!",H287)-1)</f>
        <v>04c_Korr_Reha</v>
      </c>
      <c r="C287" s="248" t="str">
        <f>SUBSTITUTE(MID(H287,FIND("!",H287)+1,LEN(H287)),"$",)</f>
        <v>E4</v>
      </c>
      <c r="D287" s="256" t="s">
        <v>265</v>
      </c>
      <c r="E287" s="256" t="s">
        <v>266</v>
      </c>
      <c r="G287" s="249" t="str">
        <f>'04c_Korr_Reha'!$E$4</f>
        <v>Hilfstabelle für den standortbezogenen Ausweis der Kosten pro Leistungseinheit in den ST Reha-Bereichen</v>
      </c>
      <c r="H287" s="248" t="s">
        <v>564</v>
      </c>
    </row>
    <row r="288" spans="1:8" ht="315" x14ac:dyDescent="0.25">
      <c r="A288" s="248" t="str">
        <f t="shared" si="54"/>
        <v>04c_Korr_RehaE5</v>
      </c>
      <c r="B288" s="248" t="str">
        <f t="shared" si="55"/>
        <v>04c_Korr_Reha</v>
      </c>
      <c r="C288" s="248" t="str">
        <f t="shared" ref="C288:C302" si="56">SUBSTITUTE(MID(H288,FIND("!",H288)+1,LEN(H288)),"$",)</f>
        <v>E5</v>
      </c>
      <c r="D288" s="255" t="s">
        <v>267</v>
      </c>
      <c r="E288" s="255" t="s">
        <v>268</v>
      </c>
      <c r="G288" s="249" t="str">
        <f>'04c_Korr_Reha'!$E$5</f>
        <v>1 STANDORT mit Leistungsauftrag in der stationären Rehabilitation (Definition s. GDK-Empfehlungen zur Spitalplanung vom 25. Mai 2018, S. 4):
Erbringt der Leistungserbringer (juristische Einheit) alle stationären Rehabilitationsleistungen an einem einzigen Standort, so füllt der Kanton nur die dunkelrote Spalte "TOTAL Rehabilitation (ST-Reha-relevant)" aus. Die hellroten Spalten bleiben leer.
2 ODER MEHR STANDORTE:
Bei mehreren stationären Standorten mit unterschiedlichen ST Reha Tarifen hat der Kanton die Möglichkeit, deren Kosten in getrennten Spalten auszuweisen. Dabei kann er auf allfällige eigene Erhebungen standortbezogener Informationen zurückgreifen und gestützt darauf die hellroten Spalten für die einzelnen Standorte selber ausfüllen. Liegen die erforderlichen Informationen auf Ebene Standort nicht vor, so kann der Kanton die (separat verfügbare) Datei "Korrektur" dem Leistungserbringer weiterleiten. Dieser verteilt die Werte aus ITAR_K auf die einzelnen Standorte. Der Kanton füllt anschliessend die dunkelrote Spalte "TOTAL Rehabilitation (ST-Reha-relevant)" aus (sofern nicht vom Leistungserbringer bereits erfolgt) und verteilt allfällige Differenzbeträge über die betroffenen Standorte. Für Letzteres (insb. Zeile 23) kann er mit dem Leistungserbringer Rücksprache nehmen.</v>
      </c>
      <c r="H288" s="248" t="s">
        <v>565</v>
      </c>
    </row>
    <row r="289" spans="1:8" x14ac:dyDescent="0.25">
      <c r="A289" s="248" t="str">
        <f t="shared" si="54"/>
        <v>04c_Korr_RehaF10</v>
      </c>
      <c r="B289" s="248" t="str">
        <f t="shared" si="55"/>
        <v>04c_Korr_Reha</v>
      </c>
      <c r="C289" s="248" t="str">
        <f t="shared" si="56"/>
        <v>F10</v>
      </c>
      <c r="D289" s="256" t="s">
        <v>108</v>
      </c>
      <c r="E289" s="256" t="s">
        <v>109</v>
      </c>
      <c r="G289" s="249" t="str">
        <f>'04c_Korr_Reha'!$F$10</f>
        <v>Ausfüllen durch Kanton (Werte ITAR_K)</v>
      </c>
      <c r="H289" s="248" t="s">
        <v>566</v>
      </c>
    </row>
    <row r="290" spans="1:8" x14ac:dyDescent="0.25">
      <c r="A290" s="248" t="str">
        <f t="shared" si="54"/>
        <v>04c_Korr_RehaF11</v>
      </c>
      <c r="B290" s="248" t="str">
        <f t="shared" si="55"/>
        <v>04c_Korr_Reha</v>
      </c>
      <c r="C290" s="248" t="str">
        <f t="shared" si="56"/>
        <v>F11</v>
      </c>
      <c r="D290" s="256" t="s">
        <v>108</v>
      </c>
      <c r="E290" s="256" t="s">
        <v>109</v>
      </c>
      <c r="G290" s="249" t="str">
        <f>'04c_Korr_Reha'!$F$11</f>
        <v>Ausfüllen durch Kanton (Werte ITAR_K)</v>
      </c>
      <c r="H290" s="248" t="s">
        <v>567</v>
      </c>
    </row>
    <row r="291" spans="1:8" ht="30" x14ac:dyDescent="0.25">
      <c r="A291" s="248" t="str">
        <f t="shared" si="54"/>
        <v>04c_Korr_RehaF12</v>
      </c>
      <c r="B291" s="248" t="str">
        <f t="shared" si="55"/>
        <v>04c_Korr_Reha</v>
      </c>
      <c r="C291" s="248" t="str">
        <f t="shared" si="56"/>
        <v>F12</v>
      </c>
      <c r="D291" s="256" t="s">
        <v>110</v>
      </c>
      <c r="E291" s="256" t="s">
        <v>111</v>
      </c>
      <c r="G291" s="249" t="str">
        <f>'04c_Korr_Reha'!$F$12</f>
        <v>Ausfüllen durch Kanton, Absprache mit Leistungserbringer nach Bedarf</v>
      </c>
      <c r="H291" s="248" t="s">
        <v>568</v>
      </c>
    </row>
    <row r="292" spans="1:8" ht="30" x14ac:dyDescent="0.25">
      <c r="A292" s="248" t="str">
        <f t="shared" si="54"/>
        <v>04c_Korr_RehaF13</v>
      </c>
      <c r="B292" s="248" t="str">
        <f t="shared" si="55"/>
        <v>04c_Korr_Reha</v>
      </c>
      <c r="C292" s="248" t="str">
        <f t="shared" si="56"/>
        <v>F13</v>
      </c>
      <c r="D292" s="256" t="s">
        <v>112</v>
      </c>
      <c r="E292" s="256" t="s">
        <v>153</v>
      </c>
      <c r="G292" s="249" t="str">
        <f>'04c_Korr_Reha'!$F$13</f>
        <v>Ausfüllen durch Kanton oder Leistungserbringer (je nach Datenverfügbarkeit)</v>
      </c>
      <c r="H292" s="248" t="s">
        <v>569</v>
      </c>
    </row>
    <row r="293" spans="1:8" ht="30" x14ac:dyDescent="0.25">
      <c r="A293" s="248" t="str">
        <f t="shared" si="54"/>
        <v>04c_Korr_RehaF15</v>
      </c>
      <c r="B293" s="248" t="str">
        <f t="shared" si="55"/>
        <v>04c_Korr_Reha</v>
      </c>
      <c r="C293" s="248" t="str">
        <f t="shared" si="56"/>
        <v>F15</v>
      </c>
      <c r="D293" s="256" t="s">
        <v>154</v>
      </c>
      <c r="E293" s="256" t="s">
        <v>155</v>
      </c>
      <c r="G293" s="249" t="str">
        <f>'04c_Korr_Reha'!$F$15</f>
        <v>Werte OKP inkl. KVG ZV
(Abzüge als Minuswerte eintragen)</v>
      </c>
      <c r="H293" s="248" t="s">
        <v>570</v>
      </c>
    </row>
    <row r="294" spans="1:8" x14ac:dyDescent="0.25">
      <c r="A294" s="248" t="str">
        <f t="shared" si="54"/>
        <v>04c_Korr_RehaF16</v>
      </c>
      <c r="B294" s="248" t="str">
        <f t="shared" si="55"/>
        <v>04c_Korr_Reha</v>
      </c>
      <c r="C294" s="248" t="str">
        <f t="shared" si="56"/>
        <v>F16</v>
      </c>
      <c r="D294" s="393" t="s">
        <v>257</v>
      </c>
      <c r="E294" s="393" t="s">
        <v>257</v>
      </c>
      <c r="G294" s="249" t="str">
        <f>'04c_Korr_Reha'!$F$16</f>
        <v>ST Reha</v>
      </c>
      <c r="H294" s="248" t="s">
        <v>571</v>
      </c>
    </row>
    <row r="295" spans="1:8" ht="30" x14ac:dyDescent="0.25">
      <c r="A295" s="248" t="str">
        <f t="shared" si="54"/>
        <v>04c_Korr_RehaF17</v>
      </c>
      <c r="B295" s="248" t="str">
        <f t="shared" si="55"/>
        <v>04c_Korr_Reha</v>
      </c>
      <c r="C295" s="248" t="str">
        <f t="shared" si="56"/>
        <v>F17</v>
      </c>
      <c r="D295" s="393" t="s">
        <v>258</v>
      </c>
      <c r="E295" s="393" t="s">
        <v>261</v>
      </c>
      <c r="G295" s="249" t="str">
        <f>'04c_Korr_Reha'!$F$17</f>
        <v>TOTAL Rehabilitation
(ST-Reha-relevant)</v>
      </c>
      <c r="H295" s="248" t="s">
        <v>572</v>
      </c>
    </row>
    <row r="296" spans="1:8" ht="30" x14ac:dyDescent="0.25">
      <c r="A296" s="248" t="str">
        <f t="shared" si="54"/>
        <v>04c_Korr_RehaF18</v>
      </c>
      <c r="B296" s="248" t="str">
        <f t="shared" si="55"/>
        <v>04c_Korr_Reha</v>
      </c>
      <c r="C296" s="248" t="str">
        <f t="shared" si="56"/>
        <v>F18</v>
      </c>
      <c r="D296" s="256" t="s">
        <v>118</v>
      </c>
      <c r="E296" s="256" t="s">
        <v>202</v>
      </c>
      <c r="G296" s="249" t="str">
        <f>'04c_Korr_Reha'!$F$18</f>
        <v>Werte ITAR_K (falls Korrektur notwendig, 
korrigierter Wert inkl. Kommentar)</v>
      </c>
      <c r="H296" s="248" t="s">
        <v>573</v>
      </c>
    </row>
    <row r="297" spans="1:8" ht="45" x14ac:dyDescent="0.25">
      <c r="A297" s="248" t="str">
        <f t="shared" si="54"/>
        <v>04c_Korr_RehaF36</v>
      </c>
      <c r="B297" s="248" t="str">
        <f t="shared" si="55"/>
        <v>04c_Korr_Reha</v>
      </c>
      <c r="C297" s="248" t="str">
        <f t="shared" si="56"/>
        <v>F36</v>
      </c>
      <c r="D297" s="393" t="s">
        <v>206</v>
      </c>
      <c r="E297" s="393" t="s">
        <v>207</v>
      </c>
      <c r="G297" s="249" t="str">
        <f>'04c_Korr_Reha'!$F$36</f>
        <v>Rehabilitation
(ST-Reha-relevant)
Werte OKP inkl. KVG ZV</v>
      </c>
      <c r="H297" s="248" t="s">
        <v>574</v>
      </c>
    </row>
    <row r="298" spans="1:8" x14ac:dyDescent="0.25">
      <c r="A298" s="248" t="str">
        <f t="shared" si="54"/>
        <v>04c_Korr_RehaG16</v>
      </c>
      <c r="B298" s="248" t="str">
        <f t="shared" si="55"/>
        <v>04c_Korr_Reha</v>
      </c>
      <c r="C298" s="248" t="str">
        <f t="shared" si="56"/>
        <v>G16</v>
      </c>
      <c r="D298" s="256" t="s">
        <v>32</v>
      </c>
      <c r="E298" s="256" t="s">
        <v>33</v>
      </c>
      <c r="G298" s="249" t="str">
        <f>'04c_Korr_Reha'!$G$16</f>
        <v>Differenz</v>
      </c>
      <c r="H298" s="248" t="s">
        <v>575</v>
      </c>
    </row>
    <row r="299" spans="1:8" ht="30" x14ac:dyDescent="0.25">
      <c r="A299" s="248" t="str">
        <f t="shared" si="54"/>
        <v>04c_Korr_RehaG17</v>
      </c>
      <c r="B299" s="248" t="str">
        <f t="shared" si="55"/>
        <v>04c_Korr_Reha</v>
      </c>
      <c r="C299" s="248" t="str">
        <f t="shared" si="56"/>
        <v>G17</v>
      </c>
      <c r="D299" s="256" t="s">
        <v>259</v>
      </c>
      <c r="E299" s="256" t="s">
        <v>262</v>
      </c>
      <c r="G299" s="249" t="str">
        <f>'04c_Korr_Reha'!$G$17</f>
        <v>TOTAL ST Reha minus 
Summe alle Standorte</v>
      </c>
      <c r="H299" s="248" t="s">
        <v>576</v>
      </c>
    </row>
    <row r="300" spans="1:8" x14ac:dyDescent="0.25">
      <c r="A300" s="248" t="str">
        <f t="shared" si="54"/>
        <v>04c_Korr_RehaG36</v>
      </c>
      <c r="B300" s="248" t="str">
        <f t="shared" si="55"/>
        <v>04c_Korr_Reha</v>
      </c>
      <c r="C300" s="248" t="str">
        <f t="shared" si="56"/>
        <v>G36</v>
      </c>
      <c r="D300" s="256" t="s">
        <v>32</v>
      </c>
      <c r="E300" s="256" t="s">
        <v>33</v>
      </c>
      <c r="G300" s="249" t="str">
        <f>'04c_Korr_Reha'!$G$36</f>
        <v>Differenz</v>
      </c>
      <c r="H300" s="248" t="s">
        <v>577</v>
      </c>
    </row>
    <row r="301" spans="1:8" x14ac:dyDescent="0.25">
      <c r="A301" s="248" t="str">
        <f t="shared" si="54"/>
        <v>04c_Korr_RehaI16</v>
      </c>
      <c r="B301" s="248" t="str">
        <f t="shared" si="55"/>
        <v>04c_Korr_Reha</v>
      </c>
      <c r="C301" s="248" t="str">
        <f t="shared" si="56"/>
        <v>I16</v>
      </c>
      <c r="D301" s="393" t="s">
        <v>257</v>
      </c>
      <c r="E301" s="393" t="s">
        <v>257</v>
      </c>
      <c r="G301" s="249" t="str">
        <f>'04c_Korr_Reha'!$I$16</f>
        <v>ST Reha</v>
      </c>
      <c r="H301" s="248" t="s">
        <v>578</v>
      </c>
    </row>
    <row r="302" spans="1:8" x14ac:dyDescent="0.25">
      <c r="A302" s="248" t="str">
        <f t="shared" si="54"/>
        <v>04c_Korr_RehaI17</v>
      </c>
      <c r="B302" s="248" t="str">
        <f t="shared" si="55"/>
        <v>04c_Korr_Reha</v>
      </c>
      <c r="C302" s="248" t="str">
        <f t="shared" si="56"/>
        <v>I17</v>
      </c>
      <c r="D302" s="256" t="s">
        <v>123</v>
      </c>
      <c r="E302" s="256" t="s">
        <v>124</v>
      </c>
      <c r="G302" s="254" t="str">
        <f>'04c_Korr_Reha'!$I$17</f>
        <v>[Name Standort]</v>
      </c>
      <c r="H302" s="248" t="s">
        <v>579</v>
      </c>
    </row>
    <row r="303" spans="1:8" x14ac:dyDescent="0.25">
      <c r="A303" s="248" t="str">
        <f t="shared" ref="A303" si="57">B303&amp;C303</f>
        <v>04c_Korr_RehaI18</v>
      </c>
      <c r="B303" s="248" t="str">
        <f t="shared" ref="B303" si="58">MID(H303,1,FIND("!",H303)-1)</f>
        <v>04c_Korr_Reha</v>
      </c>
      <c r="C303" s="248" t="str">
        <f t="shared" ref="C303" si="59">SUBSTITUTE(MID(H303,FIND("!",H303)+1,LEN(H303)),"$",)</f>
        <v>I18</v>
      </c>
      <c r="D303" s="256" t="s">
        <v>125</v>
      </c>
      <c r="E303" s="256" t="s">
        <v>126</v>
      </c>
      <c r="G303" s="249" t="str">
        <f>'04c_Korr_Reha'!$I$18</f>
        <v>[BUR-Nr.]</v>
      </c>
      <c r="H303" s="248" t="s">
        <v>580</v>
      </c>
    </row>
    <row r="304" spans="1:8" x14ac:dyDescent="0.25">
      <c r="A304" s="248" t="str">
        <f t="shared" ref="A304:A320" si="60">B304&amp;C304</f>
        <v>04c_Korr_RehaI36</v>
      </c>
      <c r="B304" s="248" t="str">
        <f t="shared" ref="B304:B320" si="61">MID(H304,1,FIND("!",H304)-1)</f>
        <v>04c_Korr_Reha</v>
      </c>
      <c r="C304" s="248" t="str">
        <f t="shared" ref="C304:C320" si="62">SUBSTITUTE(MID(H304,FIND("!",H304)+1,LEN(H304)),"$",)</f>
        <v>I36</v>
      </c>
      <c r="D304" s="256" t="s">
        <v>32</v>
      </c>
      <c r="E304" s="256" t="s">
        <v>33</v>
      </c>
      <c r="G304" s="249" t="str">
        <f>'04c_Korr_Reha'!$I$36</f>
        <v>[Name Standort]</v>
      </c>
      <c r="H304" s="248" t="s">
        <v>581</v>
      </c>
    </row>
    <row r="305" spans="1:8" x14ac:dyDescent="0.25">
      <c r="A305" s="248" t="str">
        <f t="shared" si="60"/>
        <v>04c_Korr_RehaJ16</v>
      </c>
      <c r="B305" s="248" t="str">
        <f t="shared" si="61"/>
        <v>04c_Korr_Reha</v>
      </c>
      <c r="C305" s="248" t="str">
        <f t="shared" si="62"/>
        <v>J16</v>
      </c>
      <c r="D305" s="393" t="s">
        <v>257</v>
      </c>
      <c r="E305" s="393" t="s">
        <v>257</v>
      </c>
      <c r="G305" s="249" t="str">
        <f>'04c_Korr_Reha'!$J$16</f>
        <v>ST Reha</v>
      </c>
      <c r="H305" s="248" t="s">
        <v>582</v>
      </c>
    </row>
    <row r="306" spans="1:8" x14ac:dyDescent="0.25">
      <c r="A306" s="248" t="str">
        <f t="shared" si="60"/>
        <v>04c_Korr_RehaJ17</v>
      </c>
      <c r="B306" s="248" t="str">
        <f t="shared" si="61"/>
        <v>04c_Korr_Reha</v>
      </c>
      <c r="C306" s="248" t="str">
        <f t="shared" si="62"/>
        <v>J17</v>
      </c>
      <c r="D306" s="256" t="s">
        <v>123</v>
      </c>
      <c r="E306" s="256" t="s">
        <v>124</v>
      </c>
      <c r="G306" s="254" t="str">
        <f>'04c_Korr_Reha'!$J$17</f>
        <v>[Name Standort]</v>
      </c>
      <c r="H306" s="248" t="s">
        <v>583</v>
      </c>
    </row>
    <row r="307" spans="1:8" x14ac:dyDescent="0.25">
      <c r="A307" s="248" t="str">
        <f t="shared" si="60"/>
        <v>04c_Korr_RehaJ18</v>
      </c>
      <c r="B307" s="248" t="str">
        <f t="shared" si="61"/>
        <v>04c_Korr_Reha</v>
      </c>
      <c r="C307" s="248" t="str">
        <f t="shared" si="62"/>
        <v>J18</v>
      </c>
      <c r="D307" s="256" t="s">
        <v>125</v>
      </c>
      <c r="E307" s="256" t="s">
        <v>126</v>
      </c>
      <c r="G307" s="249" t="str">
        <f>'04c_Korr_Reha'!$J$18</f>
        <v>[BUR-Nr.]</v>
      </c>
      <c r="H307" s="248" t="s">
        <v>584</v>
      </c>
    </row>
    <row r="308" spans="1:8" x14ac:dyDescent="0.25">
      <c r="A308" s="248" t="str">
        <f t="shared" si="60"/>
        <v>04c_Korr_RehaJ36</v>
      </c>
      <c r="B308" s="248" t="str">
        <f t="shared" si="61"/>
        <v>04c_Korr_Reha</v>
      </c>
      <c r="C308" s="248" t="str">
        <f t="shared" si="62"/>
        <v>J36</v>
      </c>
      <c r="D308" s="256" t="s">
        <v>32</v>
      </c>
      <c r="E308" s="256" t="s">
        <v>33</v>
      </c>
      <c r="G308" s="249" t="str">
        <f>'04c_Korr_Reha'!$J$36</f>
        <v>[Name Standort]</v>
      </c>
      <c r="H308" s="248" t="s">
        <v>585</v>
      </c>
    </row>
    <row r="309" spans="1:8" ht="30" x14ac:dyDescent="0.25">
      <c r="A309" s="248" t="str">
        <f>B309&amp;C309</f>
        <v>04c_Korr_RehaK15</v>
      </c>
      <c r="B309" s="248" t="str">
        <f>MID(H309,1,FIND("!",H309)-1)</f>
        <v>04c_Korr_Reha</v>
      </c>
      <c r="C309" s="248" t="str">
        <f>SUBSTITUTE(MID(H309,FIND("!",H309)+1,LEN(H309)),"$",)</f>
        <v>K15</v>
      </c>
      <c r="D309" s="256" t="s">
        <v>271</v>
      </c>
      <c r="E309" s="256" t="s">
        <v>155</v>
      </c>
      <c r="G309" s="249" t="str">
        <f>'04c_Korr_Reha'!$K$15</f>
        <v>Werte OKP inkl. KVG ZV 
(Abzüge als Minuswerte eintragen)</v>
      </c>
      <c r="H309" s="248" t="s">
        <v>586</v>
      </c>
    </row>
    <row r="310" spans="1:8" x14ac:dyDescent="0.25">
      <c r="A310" s="248" t="str">
        <f t="shared" si="60"/>
        <v>04c_Korr_RehaK16</v>
      </c>
      <c r="B310" s="248" t="str">
        <f t="shared" si="61"/>
        <v>04c_Korr_Reha</v>
      </c>
      <c r="C310" s="248" t="str">
        <f t="shared" si="62"/>
        <v>K16</v>
      </c>
      <c r="D310" s="393" t="s">
        <v>257</v>
      </c>
      <c r="E310" s="393" t="s">
        <v>257</v>
      </c>
      <c r="G310" s="249" t="str">
        <f>'04c_Korr_Reha'!$K$16</f>
        <v>ST Reha</v>
      </c>
      <c r="H310" s="248" t="s">
        <v>587</v>
      </c>
    </row>
    <row r="311" spans="1:8" x14ac:dyDescent="0.25">
      <c r="A311" s="248" t="str">
        <f t="shared" si="60"/>
        <v>04c_Korr_RehaK17</v>
      </c>
      <c r="B311" s="248" t="str">
        <f t="shared" si="61"/>
        <v>04c_Korr_Reha</v>
      </c>
      <c r="C311" s="248" t="str">
        <f t="shared" si="62"/>
        <v>K17</v>
      </c>
      <c r="D311" s="256" t="s">
        <v>123</v>
      </c>
      <c r="E311" s="256" t="s">
        <v>124</v>
      </c>
      <c r="G311" s="254" t="str">
        <f>'04c_Korr_Reha'!$K$17</f>
        <v>[Name Standort]</v>
      </c>
      <c r="H311" s="248" t="s">
        <v>588</v>
      </c>
    </row>
    <row r="312" spans="1:8" x14ac:dyDescent="0.25">
      <c r="A312" s="248" t="str">
        <f t="shared" si="60"/>
        <v>04c_Korr_RehaK18</v>
      </c>
      <c r="B312" s="248" t="str">
        <f t="shared" si="61"/>
        <v>04c_Korr_Reha</v>
      </c>
      <c r="C312" s="248" t="str">
        <f t="shared" si="62"/>
        <v>K18</v>
      </c>
      <c r="D312" s="256" t="s">
        <v>125</v>
      </c>
      <c r="E312" s="256" t="s">
        <v>126</v>
      </c>
      <c r="G312" s="249" t="str">
        <f>'04c_Korr_Reha'!$K$18</f>
        <v>[BUR-Nr.]</v>
      </c>
      <c r="H312" s="248" t="s">
        <v>589</v>
      </c>
    </row>
    <row r="313" spans="1:8" x14ac:dyDescent="0.25">
      <c r="A313" s="248" t="str">
        <f t="shared" si="60"/>
        <v>04c_Korr_RehaK36</v>
      </c>
      <c r="B313" s="248" t="str">
        <f t="shared" si="61"/>
        <v>04c_Korr_Reha</v>
      </c>
      <c r="C313" s="248" t="str">
        <f t="shared" si="62"/>
        <v>K36</v>
      </c>
      <c r="D313" s="256" t="s">
        <v>32</v>
      </c>
      <c r="E313" s="256" t="s">
        <v>33</v>
      </c>
      <c r="G313" s="249" t="str">
        <f>'04c_Korr_Reha'!$K$36</f>
        <v>[Name Standort]</v>
      </c>
      <c r="H313" s="248" t="s">
        <v>590</v>
      </c>
    </row>
    <row r="314" spans="1:8" x14ac:dyDescent="0.25">
      <c r="A314" s="248" t="str">
        <f t="shared" si="60"/>
        <v>04c_Korr_RehaL16</v>
      </c>
      <c r="B314" s="248" t="str">
        <f t="shared" si="61"/>
        <v>04c_Korr_Reha</v>
      </c>
      <c r="C314" s="248" t="str">
        <f t="shared" si="62"/>
        <v>L16</v>
      </c>
      <c r="D314" s="393" t="s">
        <v>208</v>
      </c>
      <c r="E314" s="393" t="s">
        <v>203</v>
      </c>
      <c r="G314" s="249" t="str">
        <f>'04c_Korr_Reha'!$L$16</f>
        <v>Frühreha</v>
      </c>
      <c r="H314" s="248" t="s">
        <v>591</v>
      </c>
    </row>
    <row r="315" spans="1:8" x14ac:dyDescent="0.25">
      <c r="A315" s="248" t="str">
        <f t="shared" si="60"/>
        <v>04c_Korr_RehaL18</v>
      </c>
      <c r="B315" s="248" t="str">
        <f t="shared" si="61"/>
        <v>04c_Korr_Reha</v>
      </c>
      <c r="C315" s="248" t="str">
        <f t="shared" si="62"/>
        <v>L18</v>
      </c>
      <c r="D315" s="256" t="s">
        <v>260</v>
      </c>
      <c r="E315" s="256" t="s">
        <v>263</v>
      </c>
      <c r="G315" s="249" t="str">
        <f>'04c_Korr_Reha'!$L$18</f>
        <v>Werte ITAR_K</v>
      </c>
      <c r="H315" s="248" t="s">
        <v>592</v>
      </c>
    </row>
    <row r="316" spans="1:8" ht="30" x14ac:dyDescent="0.25">
      <c r="A316" s="248" t="str">
        <f t="shared" si="60"/>
        <v>04c_Korr_RehaL36</v>
      </c>
      <c r="B316" s="248" t="str">
        <f t="shared" si="61"/>
        <v>04c_Korr_Reha</v>
      </c>
      <c r="C316" s="248" t="str">
        <f t="shared" si="62"/>
        <v>L36</v>
      </c>
      <c r="D316" s="393" t="s">
        <v>209</v>
      </c>
      <c r="E316" s="393" t="s">
        <v>210</v>
      </c>
      <c r="G316" s="249" t="str">
        <f>'04c_Korr_Reha'!$L$36</f>
        <v>Frühreha
Werte OKP inkl. KVG ZV</v>
      </c>
      <c r="H316" s="248" t="s">
        <v>593</v>
      </c>
    </row>
    <row r="317" spans="1:8" ht="30" x14ac:dyDescent="0.25">
      <c r="A317" s="248" t="str">
        <f t="shared" si="60"/>
        <v>04c_Korr_RehaM13</v>
      </c>
      <c r="B317" s="248" t="str">
        <f t="shared" si="61"/>
        <v>04c_Korr_Reha</v>
      </c>
      <c r="C317" s="248" t="str">
        <f t="shared" si="62"/>
        <v>M13</v>
      </c>
      <c r="D317" s="256" t="s">
        <v>204</v>
      </c>
      <c r="E317" s="256" t="s">
        <v>205</v>
      </c>
      <c r="G317" s="249" t="str">
        <f>'04c_Korr_Reha'!$M$13</f>
        <v>Einfügen weiterer Spalten nur in Abstimmung mit GDK</v>
      </c>
      <c r="H317" s="248" t="s">
        <v>594</v>
      </c>
    </row>
    <row r="318" spans="1:8" x14ac:dyDescent="0.25">
      <c r="A318" s="248" t="str">
        <f t="shared" si="60"/>
        <v>04c_Korr_RehaM16</v>
      </c>
      <c r="B318" s="248" t="str">
        <f t="shared" si="61"/>
        <v>04c_Korr_Reha</v>
      </c>
      <c r="C318" s="248" t="str">
        <f t="shared" si="62"/>
        <v>M16</v>
      </c>
      <c r="D318" s="393" t="s">
        <v>211</v>
      </c>
      <c r="E318" s="393" t="s">
        <v>212</v>
      </c>
      <c r="G318" s="249" t="str">
        <f>'04c_Korr_Reha'!$M$16</f>
        <v>Paraplegiologie</v>
      </c>
      <c r="H318" s="248" t="s">
        <v>595</v>
      </c>
    </row>
    <row r="319" spans="1:8" x14ac:dyDescent="0.25">
      <c r="A319" s="248" t="str">
        <f t="shared" si="60"/>
        <v>04c_Korr_RehaM18</v>
      </c>
      <c r="B319" s="248" t="str">
        <f t="shared" si="61"/>
        <v>04c_Korr_Reha</v>
      </c>
      <c r="C319" s="248" t="str">
        <f t="shared" si="62"/>
        <v>M18</v>
      </c>
      <c r="D319" s="256" t="s">
        <v>260</v>
      </c>
      <c r="E319" s="256" t="s">
        <v>264</v>
      </c>
      <c r="G319" s="249" t="str">
        <f>'04c_Korr_Reha'!$M$18</f>
        <v>Werte ITAR_K</v>
      </c>
      <c r="H319" s="248" t="s">
        <v>596</v>
      </c>
    </row>
    <row r="320" spans="1:8" ht="30" x14ac:dyDescent="0.25">
      <c r="A320" s="248" t="str">
        <f t="shared" si="60"/>
        <v>04c_Korr_RehaM36</v>
      </c>
      <c r="B320" s="248" t="str">
        <f t="shared" si="61"/>
        <v>04c_Korr_Reha</v>
      </c>
      <c r="C320" s="248" t="str">
        <f t="shared" si="62"/>
        <v>M36</v>
      </c>
      <c r="D320" s="393" t="s">
        <v>213</v>
      </c>
      <c r="E320" s="393" t="s">
        <v>214</v>
      </c>
      <c r="G320" s="249" t="str">
        <f>'04c_Korr_Reha'!$M$36</f>
        <v>Paraplegiologie
Werte OKP inkl. KVG ZV</v>
      </c>
      <c r="H320" s="248" t="s">
        <v>597</v>
      </c>
    </row>
    <row r="321" spans="1:8" x14ac:dyDescent="0.25">
      <c r="A321" s="248" t="str">
        <f t="shared" si="51"/>
        <v>DropdownA3</v>
      </c>
      <c r="B321" s="248" t="str">
        <f t="shared" si="52"/>
        <v>Dropdown</v>
      </c>
      <c r="C321" s="248" t="str">
        <f t="shared" si="53"/>
        <v>A3</v>
      </c>
      <c r="D321" s="248" t="s">
        <v>28</v>
      </c>
      <c r="E321" s="248" t="s">
        <v>29</v>
      </c>
      <c r="F321" s="246"/>
      <c r="G321" s="251" t="str">
        <f>Dropdown!$A$3</f>
        <v>[bitte wählen]</v>
      </c>
      <c r="H321" s="248" t="s">
        <v>598</v>
      </c>
    </row>
    <row r="322" spans="1:8" x14ac:dyDescent="0.25">
      <c r="A322" s="248" t="str">
        <f t="shared" si="51"/>
        <v>DropdownA4</v>
      </c>
      <c r="B322" s="248" t="str">
        <f t="shared" si="52"/>
        <v>Dropdown</v>
      </c>
      <c r="C322" s="248" t="str">
        <f t="shared" si="53"/>
        <v>A4</v>
      </c>
      <c r="D322" s="248" t="s">
        <v>157</v>
      </c>
      <c r="E322" s="248" t="s">
        <v>158</v>
      </c>
      <c r="F322" s="246"/>
      <c r="G322" s="251" t="str">
        <f>Dropdown!$A$4</f>
        <v>Ja</v>
      </c>
      <c r="H322" s="248" t="s">
        <v>599</v>
      </c>
    </row>
    <row r="323" spans="1:8" x14ac:dyDescent="0.25">
      <c r="A323" s="248" t="str">
        <f t="shared" si="51"/>
        <v>DropdownA5</v>
      </c>
      <c r="B323" s="248" t="str">
        <f t="shared" si="52"/>
        <v>Dropdown</v>
      </c>
      <c r="C323" s="248" t="str">
        <f t="shared" si="53"/>
        <v>A5</v>
      </c>
      <c r="D323" s="248" t="s">
        <v>159</v>
      </c>
      <c r="E323" s="248" t="s">
        <v>160</v>
      </c>
      <c r="F323" s="246"/>
      <c r="G323" s="251" t="str">
        <f>Dropdown!$A$5</f>
        <v>Nein</v>
      </c>
      <c r="H323" s="248" t="s">
        <v>600</v>
      </c>
    </row>
    <row r="324" spans="1:8" x14ac:dyDescent="0.25">
      <c r="A324" s="248" t="str">
        <f t="shared" si="51"/>
        <v>DropdownB3</v>
      </c>
      <c r="B324" s="248" t="str">
        <f t="shared" si="52"/>
        <v>Dropdown</v>
      </c>
      <c r="C324" s="248" t="str">
        <f t="shared" si="53"/>
        <v>B3</v>
      </c>
      <c r="D324" s="248" t="s">
        <v>28</v>
      </c>
      <c r="E324" s="248" t="s">
        <v>29</v>
      </c>
      <c r="F324" s="246"/>
      <c r="G324" s="251" t="str">
        <f>Dropdown!$B$3</f>
        <v>[bitte wählen]</v>
      </c>
      <c r="H324" s="248" t="s">
        <v>601</v>
      </c>
    </row>
    <row r="325" spans="1:8" x14ac:dyDescent="0.25">
      <c r="A325" s="248" t="str">
        <f t="shared" si="51"/>
        <v>DropdownB4</v>
      </c>
      <c r="B325" s="248" t="str">
        <f t="shared" si="52"/>
        <v>Dropdown</v>
      </c>
      <c r="C325" s="248" t="str">
        <f t="shared" si="53"/>
        <v>B4</v>
      </c>
      <c r="D325" s="244" t="s">
        <v>250</v>
      </c>
      <c r="E325" s="244" t="s">
        <v>250</v>
      </c>
      <c r="F325" s="246"/>
      <c r="G325" s="251" t="str">
        <f>Dropdown!$B$4</f>
        <v>ITAR_K V14.0</v>
      </c>
      <c r="H325" s="248" t="s">
        <v>602</v>
      </c>
    </row>
    <row r="326" spans="1:8" x14ac:dyDescent="0.25">
      <c r="A326" s="248" t="str">
        <f t="shared" si="51"/>
        <v>DropdownB5</v>
      </c>
      <c r="B326" s="248" t="str">
        <f t="shared" si="52"/>
        <v>Dropdown</v>
      </c>
      <c r="C326" s="248" t="str">
        <f t="shared" si="53"/>
        <v>B5</v>
      </c>
      <c r="D326" s="244" t="s">
        <v>223</v>
      </c>
      <c r="E326" s="244" t="s">
        <v>223</v>
      </c>
      <c r="F326" s="246"/>
      <c r="G326" s="251" t="str">
        <f>Dropdown!$B$5</f>
        <v>ITAR_K V13.0</v>
      </c>
      <c r="H326" s="248" t="s">
        <v>603</v>
      </c>
    </row>
    <row r="327" spans="1:8" x14ac:dyDescent="0.25">
      <c r="A327" s="248" t="str">
        <f t="shared" si="51"/>
        <v>DropdownB6</v>
      </c>
      <c r="B327" s="248" t="str">
        <f t="shared" si="52"/>
        <v>Dropdown</v>
      </c>
      <c r="C327" s="248" t="str">
        <f t="shared" si="53"/>
        <v>B6</v>
      </c>
      <c r="D327" s="244" t="s">
        <v>224</v>
      </c>
      <c r="E327" s="244" t="s">
        <v>224</v>
      </c>
      <c r="F327" s="246"/>
      <c r="G327" s="251" t="str">
        <f>Dropdown!$B$6</f>
        <v>ITAR_K V12.0</v>
      </c>
      <c r="H327" s="248" t="s">
        <v>604</v>
      </c>
    </row>
    <row r="328" spans="1:8" x14ac:dyDescent="0.25">
      <c r="A328" s="248" t="str">
        <f t="shared" si="51"/>
        <v>DropdownC3</v>
      </c>
      <c r="B328" s="248" t="str">
        <f t="shared" si="52"/>
        <v>Dropdown</v>
      </c>
      <c r="C328" s="248" t="str">
        <f t="shared" si="53"/>
        <v>C3</v>
      </c>
      <c r="D328" s="248" t="s">
        <v>28</v>
      </c>
      <c r="E328" s="248" t="s">
        <v>29</v>
      </c>
      <c r="F328" s="246"/>
      <c r="G328" s="251" t="str">
        <f>Dropdown!$C$3</f>
        <v>[bitte wählen]</v>
      </c>
      <c r="H328" s="248" t="s">
        <v>605</v>
      </c>
    </row>
    <row r="329" spans="1:8" x14ac:dyDescent="0.25">
      <c r="A329" s="248" t="str">
        <f t="shared" si="51"/>
        <v>DropdownC4</v>
      </c>
      <c r="B329" s="248" t="str">
        <f t="shared" si="52"/>
        <v>Dropdown</v>
      </c>
      <c r="C329" s="248" t="str">
        <f t="shared" si="53"/>
        <v>C4</v>
      </c>
      <c r="D329" s="415" t="s">
        <v>253</v>
      </c>
      <c r="E329" s="415" t="s">
        <v>254</v>
      </c>
      <c r="F329" s="246"/>
      <c r="G329" s="251" t="str">
        <f>Dropdown!$C$4</f>
        <v>SwissDRG 12.0 Abrechnungsversion (2023/2023)</v>
      </c>
      <c r="H329" s="248" t="s">
        <v>606</v>
      </c>
    </row>
    <row r="330" spans="1:8" x14ac:dyDescent="0.25">
      <c r="A330" s="248" t="str">
        <f t="shared" si="51"/>
        <v>DropdownC5</v>
      </c>
      <c r="B330" s="248" t="str">
        <f t="shared" si="52"/>
        <v>Dropdown</v>
      </c>
      <c r="C330" s="248" t="str">
        <f t="shared" si="53"/>
        <v>C5</v>
      </c>
      <c r="D330" s="415" t="s">
        <v>219</v>
      </c>
      <c r="E330" s="415" t="s">
        <v>220</v>
      </c>
      <c r="F330" s="246"/>
      <c r="G330" s="251" t="str">
        <f>Dropdown!$C$5</f>
        <v>SwissDRG 11.0 Abrechnungsversion (2022/2022)</v>
      </c>
      <c r="H330" s="248" t="s">
        <v>607</v>
      </c>
    </row>
    <row r="331" spans="1:8" x14ac:dyDescent="0.25">
      <c r="A331" s="248" t="str">
        <f t="shared" si="51"/>
        <v>DropdownC6</v>
      </c>
      <c r="B331" s="248" t="str">
        <f t="shared" si="52"/>
        <v>Dropdown</v>
      </c>
      <c r="C331" s="248" t="str">
        <f t="shared" si="53"/>
        <v>C6</v>
      </c>
      <c r="D331" s="415" t="s">
        <v>221</v>
      </c>
      <c r="E331" s="415" t="s">
        <v>222</v>
      </c>
      <c r="F331" s="246"/>
      <c r="G331" s="251" t="str">
        <f>Dropdown!$C$6</f>
        <v>SwissDRG 10.0 Abrechnungsversion (2021/2021)</v>
      </c>
      <c r="H331" s="248" t="s">
        <v>608</v>
      </c>
    </row>
    <row r="332" spans="1:8" x14ac:dyDescent="0.25">
      <c r="A332" s="248" t="str">
        <f t="shared" si="51"/>
        <v>DropdownD3</v>
      </c>
      <c r="B332" s="248" t="str">
        <f t="shared" si="52"/>
        <v>Dropdown</v>
      </c>
      <c r="C332" s="248" t="str">
        <f t="shared" si="53"/>
        <v>D3</v>
      </c>
      <c r="D332" s="248" t="s">
        <v>28</v>
      </c>
      <c r="E332" s="248" t="s">
        <v>29</v>
      </c>
      <c r="F332" s="246"/>
      <c r="G332" s="251" t="str">
        <f>Dropdown!$D$3</f>
        <v>[bitte wählen]</v>
      </c>
      <c r="H332" s="248" t="s">
        <v>609</v>
      </c>
    </row>
    <row r="333" spans="1:8" x14ac:dyDescent="0.25">
      <c r="A333" s="248" t="str">
        <f t="shared" si="51"/>
        <v>DropdownD4</v>
      </c>
      <c r="B333" s="248" t="str">
        <f t="shared" si="52"/>
        <v>Dropdown</v>
      </c>
      <c r="C333" s="248" t="str">
        <f t="shared" si="53"/>
        <v>D4</v>
      </c>
      <c r="D333" s="256" t="s">
        <v>255</v>
      </c>
      <c r="E333" s="256" t="s">
        <v>256</v>
      </c>
      <c r="F333" s="246"/>
      <c r="G333" s="251" t="str">
        <f>Dropdown!$D$4</f>
        <v>TARPSY 4.0 Abrechnungsversion 2 (2023/2023)</v>
      </c>
      <c r="H333" s="248" t="s">
        <v>610</v>
      </c>
    </row>
    <row r="334" spans="1:8" x14ac:dyDescent="0.25">
      <c r="A334" s="248" t="str">
        <f t="shared" si="51"/>
        <v>DropdownD5</v>
      </c>
      <c r="B334" s="248" t="str">
        <f t="shared" si="52"/>
        <v>Dropdown</v>
      </c>
      <c r="C334" s="248" t="str">
        <f t="shared" si="53"/>
        <v>D5</v>
      </c>
      <c r="D334" s="256" t="s">
        <v>217</v>
      </c>
      <c r="E334" s="256" t="s">
        <v>218</v>
      </c>
      <c r="F334" s="246"/>
      <c r="G334" s="251" t="str">
        <f>Dropdown!$D$5</f>
        <v>TARPSY 4.0 Abrechnungsversion (2022/2022)</v>
      </c>
      <c r="H334" s="248" t="s">
        <v>611</v>
      </c>
    </row>
    <row r="335" spans="1:8" x14ac:dyDescent="0.25">
      <c r="A335" s="248" t="str">
        <f t="shared" si="51"/>
        <v>DropdownD6</v>
      </c>
      <c r="B335" s="248" t="str">
        <f t="shared" si="52"/>
        <v>Dropdown</v>
      </c>
      <c r="C335" s="248" t="str">
        <f t="shared" si="53"/>
        <v>D6</v>
      </c>
      <c r="D335" s="256" t="s">
        <v>169</v>
      </c>
      <c r="E335" s="256" t="s">
        <v>170</v>
      </c>
      <c r="F335" s="246"/>
      <c r="G335" s="251" t="str">
        <f>Dropdown!$D$6</f>
        <v>TARPSY 3.0 Abrechnungsversion (2021/2021)</v>
      </c>
      <c r="H335" s="248" t="s">
        <v>612</v>
      </c>
    </row>
    <row r="336" spans="1:8" x14ac:dyDescent="0.25">
      <c r="A336" s="248" t="str">
        <f t="shared" ref="A336:A373" si="63">B336&amp;C336</f>
        <v>DropdownE3</v>
      </c>
      <c r="B336" s="248" t="str">
        <f t="shared" ref="B336:B373" si="64">MID(H336,1,FIND("!",H336)-1)</f>
        <v>Dropdown</v>
      </c>
      <c r="C336" s="248" t="str">
        <f t="shared" ref="C336:C373" si="65">SUBSTITUTE(MID(H336,FIND("!",H336)+1,LEN(H336)),"$",)</f>
        <v>E3</v>
      </c>
      <c r="D336" s="248" t="s">
        <v>28</v>
      </c>
      <c r="E336" s="248" t="s">
        <v>29</v>
      </c>
      <c r="F336" s="246"/>
      <c r="G336" s="251" t="str">
        <f>Dropdown!$E$3</f>
        <v>[bitte wählen]</v>
      </c>
      <c r="H336" s="248" t="s">
        <v>613</v>
      </c>
    </row>
    <row r="337" spans="1:8" x14ac:dyDescent="0.25">
      <c r="A337" s="248" t="str">
        <f t="shared" si="63"/>
        <v>DropdownE4</v>
      </c>
      <c r="B337" s="248" t="str">
        <f t="shared" si="64"/>
        <v>Dropdown</v>
      </c>
      <c r="C337" s="248" t="str">
        <f t="shared" si="65"/>
        <v>E4</v>
      </c>
      <c r="D337" s="256" t="s">
        <v>251</v>
      </c>
      <c r="E337" s="256" t="s">
        <v>252</v>
      </c>
      <c r="F337" s="246"/>
      <c r="G337" s="251" t="str">
        <f>Dropdown!$E$4</f>
        <v>ST Reha 1.0 Abrechnungsversion 2 (2023/2023)</v>
      </c>
      <c r="H337" s="248" t="s">
        <v>614</v>
      </c>
    </row>
    <row r="338" spans="1:8" x14ac:dyDescent="0.25">
      <c r="A338" s="248" t="str">
        <f t="shared" ref="A338" si="66">B338&amp;C338</f>
        <v>DropdownE5</v>
      </c>
      <c r="B338" s="248" t="str">
        <f t="shared" ref="B338" si="67">MID(H338,1,FIND("!",H338)-1)</f>
        <v>Dropdown</v>
      </c>
      <c r="C338" s="248" t="str">
        <f t="shared" ref="C338" si="68">SUBSTITUTE(MID(H338,FIND("!",H338)+1,LEN(H338)),"$",)</f>
        <v>E5</v>
      </c>
      <c r="D338" s="256" t="s">
        <v>274</v>
      </c>
      <c r="E338" s="256" t="s">
        <v>275</v>
      </c>
      <c r="F338" s="246"/>
      <c r="G338" s="251" t="str">
        <f>Dropdown!$E$5</f>
        <v>ST Reha 1.0 Abrechnungsversion (2022/2022)</v>
      </c>
      <c r="H338" s="248" t="s">
        <v>615</v>
      </c>
    </row>
    <row r="339" spans="1:8" x14ac:dyDescent="0.25">
      <c r="A339" s="248" t="str">
        <f t="shared" si="63"/>
        <v>DropdownA11</v>
      </c>
      <c r="B339" s="248" t="str">
        <f t="shared" si="64"/>
        <v>Dropdown</v>
      </c>
      <c r="C339" s="248" t="str">
        <f t="shared" si="65"/>
        <v>A11</v>
      </c>
      <c r="D339" s="248" t="s">
        <v>28</v>
      </c>
      <c r="E339" s="248" t="s">
        <v>29</v>
      </c>
      <c r="F339" s="246"/>
      <c r="G339" s="251" t="str">
        <f>Dropdown!$A$11</f>
        <v>[bitte wählen]</v>
      </c>
      <c r="H339" s="248" t="s">
        <v>616</v>
      </c>
    </row>
    <row r="340" spans="1:8" x14ac:dyDescent="0.25">
      <c r="A340" s="248" t="str">
        <f t="shared" si="63"/>
        <v>DropdownA12</v>
      </c>
      <c r="B340" s="248" t="str">
        <f t="shared" si="64"/>
        <v>Dropdown</v>
      </c>
      <c r="C340" s="248" t="str">
        <f t="shared" si="65"/>
        <v>A12</v>
      </c>
      <c r="D340" s="248" t="s">
        <v>157</v>
      </c>
      <c r="E340" s="248" t="s">
        <v>158</v>
      </c>
      <c r="F340" s="246"/>
      <c r="G340" s="251" t="str">
        <f>Dropdown!$A$12</f>
        <v>Ja</v>
      </c>
      <c r="H340" s="248" t="s">
        <v>617</v>
      </c>
    </row>
    <row r="341" spans="1:8" x14ac:dyDescent="0.25">
      <c r="A341" s="248" t="str">
        <f t="shared" si="63"/>
        <v>DropdownA13</v>
      </c>
      <c r="B341" s="248" t="str">
        <f t="shared" si="64"/>
        <v>Dropdown</v>
      </c>
      <c r="C341" s="248" t="str">
        <f t="shared" si="65"/>
        <v>A13</v>
      </c>
      <c r="D341" s="248" t="s">
        <v>159</v>
      </c>
      <c r="E341" s="248" t="s">
        <v>160</v>
      </c>
      <c r="F341" s="246"/>
      <c r="G341" s="251" t="str">
        <f>Dropdown!$A$13</f>
        <v>Nein</v>
      </c>
      <c r="H341" s="248" t="s">
        <v>618</v>
      </c>
    </row>
    <row r="342" spans="1:8" x14ac:dyDescent="0.25">
      <c r="A342" s="248" t="str">
        <f t="shared" si="63"/>
        <v>DropdownB11</v>
      </c>
      <c r="B342" s="248" t="str">
        <f t="shared" si="64"/>
        <v>Dropdown</v>
      </c>
      <c r="C342" s="248" t="str">
        <f t="shared" si="65"/>
        <v>B11</v>
      </c>
      <c r="D342" s="248" t="s">
        <v>28</v>
      </c>
      <c r="E342" s="248" t="s">
        <v>29</v>
      </c>
      <c r="F342" s="246"/>
      <c r="G342" s="251" t="str">
        <f>Dropdown!$B$11</f>
        <v>[bitte wählen]</v>
      </c>
      <c r="H342" s="248" t="s">
        <v>619</v>
      </c>
    </row>
    <row r="343" spans="1:8" x14ac:dyDescent="0.25">
      <c r="A343" s="248" t="str">
        <f t="shared" si="63"/>
        <v>DropdownB12</v>
      </c>
      <c r="B343" s="248" t="str">
        <f t="shared" si="64"/>
        <v>Dropdown</v>
      </c>
      <c r="C343" s="248" t="str">
        <f t="shared" si="65"/>
        <v>B12</v>
      </c>
      <c r="D343" s="244" t="s">
        <v>250</v>
      </c>
      <c r="E343" s="244" t="s">
        <v>250</v>
      </c>
      <c r="F343" s="246"/>
      <c r="G343" s="251" t="str">
        <f>Dropdown!$B$12</f>
        <v>ITAR_K V14.0</v>
      </c>
      <c r="H343" s="248" t="s">
        <v>620</v>
      </c>
    </row>
    <row r="344" spans="1:8" x14ac:dyDescent="0.25">
      <c r="A344" s="248" t="str">
        <f t="shared" si="63"/>
        <v>DropdownB13</v>
      </c>
      <c r="B344" s="248" t="str">
        <f t="shared" si="64"/>
        <v>Dropdown</v>
      </c>
      <c r="C344" s="248" t="str">
        <f t="shared" si="65"/>
        <v>B13</v>
      </c>
      <c r="D344" s="244" t="s">
        <v>223</v>
      </c>
      <c r="E344" s="244" t="s">
        <v>223</v>
      </c>
      <c r="F344" s="246"/>
      <c r="G344" s="251" t="str">
        <f>Dropdown!$B$13</f>
        <v>ITAR_K V13.0</v>
      </c>
      <c r="H344" s="248" t="s">
        <v>621</v>
      </c>
    </row>
    <row r="345" spans="1:8" x14ac:dyDescent="0.25">
      <c r="A345" s="248" t="str">
        <f t="shared" si="63"/>
        <v>DropdownB14</v>
      </c>
      <c r="B345" s="248" t="str">
        <f t="shared" si="64"/>
        <v>Dropdown</v>
      </c>
      <c r="C345" s="248" t="str">
        <f t="shared" si="65"/>
        <v>B14</v>
      </c>
      <c r="D345" s="244" t="s">
        <v>224</v>
      </c>
      <c r="E345" s="244" t="s">
        <v>224</v>
      </c>
      <c r="F345" s="246"/>
      <c r="G345" s="251" t="str">
        <f>Dropdown!$B$14</f>
        <v>ITAR_K V12.0</v>
      </c>
      <c r="H345" s="248" t="s">
        <v>622</v>
      </c>
    </row>
    <row r="346" spans="1:8" x14ac:dyDescent="0.25">
      <c r="A346" s="248" t="str">
        <f t="shared" si="63"/>
        <v>DropdownC11</v>
      </c>
      <c r="B346" s="248" t="str">
        <f t="shared" si="64"/>
        <v>Dropdown</v>
      </c>
      <c r="C346" s="248" t="str">
        <f t="shared" si="65"/>
        <v>C11</v>
      </c>
      <c r="D346" s="248" t="s">
        <v>28</v>
      </c>
      <c r="E346" s="248" t="s">
        <v>29</v>
      </c>
      <c r="F346" s="246"/>
      <c r="G346" s="251" t="str">
        <f>Dropdown!$C$11</f>
        <v>[bitte wählen]</v>
      </c>
      <c r="H346" s="248" t="s">
        <v>623</v>
      </c>
    </row>
    <row r="347" spans="1:8" x14ac:dyDescent="0.25">
      <c r="A347" s="248" t="str">
        <f t="shared" si="63"/>
        <v>DropdownC12</v>
      </c>
      <c r="B347" s="248" t="str">
        <f t="shared" si="64"/>
        <v>Dropdown</v>
      </c>
      <c r="C347" s="248" t="str">
        <f t="shared" si="65"/>
        <v>C12</v>
      </c>
      <c r="D347" s="415" t="s">
        <v>253</v>
      </c>
      <c r="E347" s="415" t="s">
        <v>254</v>
      </c>
      <c r="F347" s="246"/>
      <c r="G347" s="251" t="str">
        <f>Dropdown!$C$12</f>
        <v>SwissDRG 12.0 Abrechnungsversion (2023/2023)</v>
      </c>
      <c r="H347" s="248" t="s">
        <v>624</v>
      </c>
    </row>
    <row r="348" spans="1:8" x14ac:dyDescent="0.25">
      <c r="A348" s="248" t="str">
        <f t="shared" si="63"/>
        <v>DropdownC13</v>
      </c>
      <c r="B348" s="248" t="str">
        <f t="shared" si="64"/>
        <v>Dropdown</v>
      </c>
      <c r="C348" s="248" t="str">
        <f t="shared" si="65"/>
        <v>C13</v>
      </c>
      <c r="D348" s="415" t="s">
        <v>219</v>
      </c>
      <c r="E348" s="415" t="s">
        <v>220</v>
      </c>
      <c r="F348" s="246"/>
      <c r="G348" s="251" t="str">
        <f>Dropdown!$C$13</f>
        <v>SwissDRG 11.0 Abrechnungsversion (2022/2022)</v>
      </c>
      <c r="H348" s="248" t="s">
        <v>625</v>
      </c>
    </row>
    <row r="349" spans="1:8" x14ac:dyDescent="0.25">
      <c r="A349" s="248" t="str">
        <f t="shared" si="63"/>
        <v>DropdownC14</v>
      </c>
      <c r="B349" s="248" t="str">
        <f t="shared" si="64"/>
        <v>Dropdown</v>
      </c>
      <c r="C349" s="248" t="str">
        <f t="shared" si="65"/>
        <v>C14</v>
      </c>
      <c r="D349" s="415" t="s">
        <v>221</v>
      </c>
      <c r="E349" s="415" t="s">
        <v>222</v>
      </c>
      <c r="F349" s="246"/>
      <c r="G349" s="251" t="str">
        <f>Dropdown!$C$14</f>
        <v>SwissDRG 10.0 Abrechnungsversion (2021/2021)</v>
      </c>
      <c r="H349" s="248" t="s">
        <v>626</v>
      </c>
    </row>
    <row r="350" spans="1:8" x14ac:dyDescent="0.25">
      <c r="A350" s="248" t="str">
        <f t="shared" si="63"/>
        <v>DropdownD11</v>
      </c>
      <c r="B350" s="248" t="str">
        <f t="shared" si="64"/>
        <v>Dropdown</v>
      </c>
      <c r="C350" s="248" t="str">
        <f t="shared" si="65"/>
        <v>D11</v>
      </c>
      <c r="D350" s="248" t="s">
        <v>28</v>
      </c>
      <c r="E350" s="248" t="s">
        <v>29</v>
      </c>
      <c r="F350" s="246"/>
      <c r="G350" s="251" t="str">
        <f>Dropdown!$D$11</f>
        <v>[bitte wählen]</v>
      </c>
      <c r="H350" s="248" t="s">
        <v>627</v>
      </c>
    </row>
    <row r="351" spans="1:8" x14ac:dyDescent="0.25">
      <c r="A351" s="248" t="str">
        <f t="shared" si="63"/>
        <v>DropdownD12</v>
      </c>
      <c r="B351" s="248" t="str">
        <f t="shared" si="64"/>
        <v>Dropdown</v>
      </c>
      <c r="C351" s="248" t="str">
        <f t="shared" si="65"/>
        <v>D12</v>
      </c>
      <c r="D351" s="256" t="s">
        <v>255</v>
      </c>
      <c r="E351" s="256" t="s">
        <v>256</v>
      </c>
      <c r="F351" s="246"/>
      <c r="G351" s="251" t="str">
        <f>Dropdown!$D$12</f>
        <v>TARPSY 4.0 Abrechnungsversion 2 (2023/2023)</v>
      </c>
      <c r="H351" s="248" t="s">
        <v>628</v>
      </c>
    </row>
    <row r="352" spans="1:8" x14ac:dyDescent="0.25">
      <c r="A352" s="248" t="str">
        <f t="shared" si="63"/>
        <v>DropdownD13</v>
      </c>
      <c r="B352" s="248" t="str">
        <f t="shared" si="64"/>
        <v>Dropdown</v>
      </c>
      <c r="C352" s="248" t="str">
        <f t="shared" si="65"/>
        <v>D13</v>
      </c>
      <c r="D352" s="256" t="s">
        <v>217</v>
      </c>
      <c r="E352" s="256" t="s">
        <v>218</v>
      </c>
      <c r="F352" s="246"/>
      <c r="G352" s="251" t="str">
        <f>Dropdown!$D$13</f>
        <v>TARPSY 4.0 Abrechnungsversion (2022/2022)</v>
      </c>
      <c r="H352" s="248" t="s">
        <v>629</v>
      </c>
    </row>
    <row r="353" spans="1:8" x14ac:dyDescent="0.25">
      <c r="A353" s="248" t="str">
        <f t="shared" si="63"/>
        <v>DropdownD14</v>
      </c>
      <c r="B353" s="248" t="str">
        <f t="shared" si="64"/>
        <v>Dropdown</v>
      </c>
      <c r="C353" s="248" t="str">
        <f t="shared" si="65"/>
        <v>D14</v>
      </c>
      <c r="D353" s="256" t="s">
        <v>169</v>
      </c>
      <c r="E353" s="256" t="s">
        <v>170</v>
      </c>
      <c r="F353" s="246"/>
      <c r="G353" s="251" t="str">
        <f>Dropdown!$D$14</f>
        <v>TARPSY 3.0 Abrechnungsversion (2021/2021)</v>
      </c>
      <c r="H353" s="248" t="s">
        <v>630</v>
      </c>
    </row>
    <row r="354" spans="1:8" x14ac:dyDescent="0.25">
      <c r="A354" s="248" t="str">
        <f t="shared" si="63"/>
        <v>DropdownE11</v>
      </c>
      <c r="B354" s="248" t="str">
        <f t="shared" si="64"/>
        <v>Dropdown</v>
      </c>
      <c r="C354" s="248" t="str">
        <f t="shared" si="65"/>
        <v>E11</v>
      </c>
      <c r="D354" s="248" t="s">
        <v>28</v>
      </c>
      <c r="E354" s="248" t="s">
        <v>29</v>
      </c>
      <c r="F354" s="246"/>
      <c r="G354" s="251" t="str">
        <f>Dropdown!$E$11</f>
        <v>[bitte wählen]</v>
      </c>
      <c r="H354" s="248" t="s">
        <v>631</v>
      </c>
    </row>
    <row r="355" spans="1:8" x14ac:dyDescent="0.25">
      <c r="A355" s="248" t="str">
        <f t="shared" si="63"/>
        <v>DropdownE12</v>
      </c>
      <c r="B355" s="248" t="str">
        <f t="shared" si="64"/>
        <v>Dropdown</v>
      </c>
      <c r="C355" s="248" t="str">
        <f t="shared" si="65"/>
        <v>E12</v>
      </c>
      <c r="D355" s="256" t="s">
        <v>251</v>
      </c>
      <c r="E355" s="256" t="s">
        <v>252</v>
      </c>
      <c r="F355" s="246"/>
      <c r="G355" s="251" t="str">
        <f>Dropdown!$E$12</f>
        <v>ST Reha 1.0 Abrechnungsversion 2 (2023/2023)</v>
      </c>
      <c r="H355" s="248" t="s">
        <v>632</v>
      </c>
    </row>
    <row r="356" spans="1:8" x14ac:dyDescent="0.25">
      <c r="A356" s="248" t="str">
        <f t="shared" ref="A356" si="69">B356&amp;C356</f>
        <v>DropdownE13</v>
      </c>
      <c r="B356" s="248" t="str">
        <f t="shared" ref="B356" si="70">MID(H356,1,FIND("!",H356)-1)</f>
        <v>Dropdown</v>
      </c>
      <c r="C356" s="248" t="str">
        <f t="shared" ref="C356" si="71">SUBSTITUTE(MID(H356,FIND("!",H356)+1,LEN(H356)),"$",)</f>
        <v>E13</v>
      </c>
      <c r="D356" s="256" t="s">
        <v>274</v>
      </c>
      <c r="E356" s="256" t="s">
        <v>275</v>
      </c>
      <c r="F356" s="246"/>
      <c r="G356" s="251" t="str">
        <f>Dropdown!$E$13</f>
        <v>ST Reha 1.0 Abrechnungsversion (2022/2022)</v>
      </c>
      <c r="H356" s="248" t="s">
        <v>633</v>
      </c>
    </row>
    <row r="357" spans="1:8" x14ac:dyDescent="0.25">
      <c r="A357" s="248" t="str">
        <f t="shared" si="63"/>
        <v>DropdownA18</v>
      </c>
      <c r="B357" s="248" t="str">
        <f t="shared" si="64"/>
        <v>Dropdown</v>
      </c>
      <c r="C357" s="248" t="str">
        <f t="shared" si="65"/>
        <v>A18</v>
      </c>
      <c r="D357" s="248" t="s">
        <v>28</v>
      </c>
      <c r="E357" s="248" t="s">
        <v>29</v>
      </c>
      <c r="G357" s="251" t="str">
        <f>Dropdown!$A$18</f>
        <v>[bitte wählen]</v>
      </c>
      <c r="H357" s="248" t="s">
        <v>634</v>
      </c>
    </row>
    <row r="358" spans="1:8" x14ac:dyDescent="0.25">
      <c r="A358" s="248" t="str">
        <f t="shared" si="63"/>
        <v>DropdownA19</v>
      </c>
      <c r="B358" s="248" t="str">
        <f t="shared" si="64"/>
        <v>Dropdown</v>
      </c>
      <c r="C358" s="248" t="str">
        <f t="shared" si="65"/>
        <v>A19</v>
      </c>
      <c r="D358" s="248" t="s">
        <v>157</v>
      </c>
      <c r="E358" s="248" t="s">
        <v>158</v>
      </c>
      <c r="G358" s="251" t="str">
        <f>Dropdown!$A$19</f>
        <v>Ja</v>
      </c>
      <c r="H358" s="248" t="s">
        <v>635</v>
      </c>
    </row>
    <row r="359" spans="1:8" x14ac:dyDescent="0.25">
      <c r="A359" s="248" t="str">
        <f t="shared" si="63"/>
        <v>DropdownA20</v>
      </c>
      <c r="B359" s="248" t="str">
        <f t="shared" si="64"/>
        <v>Dropdown</v>
      </c>
      <c r="C359" s="248" t="str">
        <f t="shared" si="65"/>
        <v>A20</v>
      </c>
      <c r="D359" s="248" t="s">
        <v>159</v>
      </c>
      <c r="E359" s="248" t="s">
        <v>160</v>
      </c>
      <c r="G359" s="251" t="str">
        <f>Dropdown!$A$20</f>
        <v>Nein</v>
      </c>
      <c r="H359" s="248" t="s">
        <v>636</v>
      </c>
    </row>
    <row r="360" spans="1:8" x14ac:dyDescent="0.25">
      <c r="A360" s="248" t="str">
        <f t="shared" si="63"/>
        <v>DropdownB18</v>
      </c>
      <c r="B360" s="248" t="str">
        <f t="shared" si="64"/>
        <v>Dropdown</v>
      </c>
      <c r="C360" s="248" t="str">
        <f t="shared" si="65"/>
        <v>B18</v>
      </c>
      <c r="D360" s="248" t="s">
        <v>28</v>
      </c>
      <c r="E360" s="248" t="s">
        <v>29</v>
      </c>
      <c r="G360" s="251" t="str">
        <f>Dropdown!$B$18</f>
        <v>[bitte wählen]</v>
      </c>
      <c r="H360" s="248" t="s">
        <v>637</v>
      </c>
    </row>
    <row r="361" spans="1:8" x14ac:dyDescent="0.25">
      <c r="A361" s="248" t="str">
        <f t="shared" si="63"/>
        <v>DropdownB19</v>
      </c>
      <c r="B361" s="248" t="str">
        <f t="shared" si="64"/>
        <v>Dropdown</v>
      </c>
      <c r="C361" s="248" t="str">
        <f t="shared" si="65"/>
        <v>B19</v>
      </c>
      <c r="D361" s="244" t="s">
        <v>250</v>
      </c>
      <c r="E361" s="244" t="s">
        <v>250</v>
      </c>
      <c r="G361" s="251" t="str">
        <f>Dropdown!$B$19</f>
        <v>ITAR_K V14.0</v>
      </c>
      <c r="H361" s="248" t="s">
        <v>638</v>
      </c>
    </row>
    <row r="362" spans="1:8" x14ac:dyDescent="0.25">
      <c r="A362" s="248" t="str">
        <f t="shared" si="63"/>
        <v>DropdownB20</v>
      </c>
      <c r="B362" s="248" t="str">
        <f t="shared" si="64"/>
        <v>Dropdown</v>
      </c>
      <c r="C362" s="248" t="str">
        <f t="shared" si="65"/>
        <v>B20</v>
      </c>
      <c r="D362" s="244" t="s">
        <v>223</v>
      </c>
      <c r="E362" s="244" t="s">
        <v>223</v>
      </c>
      <c r="G362" s="251" t="str">
        <f>Dropdown!$B$20</f>
        <v>ITAR_K V13.0</v>
      </c>
      <c r="H362" s="248" t="s">
        <v>639</v>
      </c>
    </row>
    <row r="363" spans="1:8" x14ac:dyDescent="0.25">
      <c r="A363" s="248" t="str">
        <f t="shared" si="63"/>
        <v>DropdownB21</v>
      </c>
      <c r="B363" s="248" t="str">
        <f t="shared" si="64"/>
        <v>Dropdown</v>
      </c>
      <c r="C363" s="248" t="str">
        <f t="shared" si="65"/>
        <v>B21</v>
      </c>
      <c r="D363" s="244" t="s">
        <v>224</v>
      </c>
      <c r="E363" s="244" t="s">
        <v>224</v>
      </c>
      <c r="G363" s="251" t="str">
        <f>Dropdown!$B$21</f>
        <v>ITAR_K V12.0</v>
      </c>
      <c r="H363" s="248" t="s">
        <v>640</v>
      </c>
    </row>
    <row r="364" spans="1:8" x14ac:dyDescent="0.25">
      <c r="A364" s="248" t="str">
        <f t="shared" si="63"/>
        <v>DropdownC18</v>
      </c>
      <c r="B364" s="248" t="str">
        <f t="shared" si="64"/>
        <v>Dropdown</v>
      </c>
      <c r="C364" s="248" t="str">
        <f t="shared" si="65"/>
        <v>C18</v>
      </c>
      <c r="D364" s="248" t="s">
        <v>28</v>
      </c>
      <c r="E364" s="248" t="s">
        <v>29</v>
      </c>
      <c r="G364" s="251" t="str">
        <f>Dropdown!$C$18</f>
        <v>[bitte wählen]</v>
      </c>
      <c r="H364" s="248" t="s">
        <v>641</v>
      </c>
    </row>
    <row r="365" spans="1:8" x14ac:dyDescent="0.25">
      <c r="A365" s="248" t="str">
        <f t="shared" si="63"/>
        <v>DropdownC19</v>
      </c>
      <c r="B365" s="248" t="str">
        <f t="shared" si="64"/>
        <v>Dropdown</v>
      </c>
      <c r="C365" s="248" t="str">
        <f t="shared" si="65"/>
        <v>C19</v>
      </c>
      <c r="D365" s="415" t="s">
        <v>253</v>
      </c>
      <c r="E365" s="415" t="s">
        <v>254</v>
      </c>
      <c r="G365" s="251" t="str">
        <f>Dropdown!$C$19</f>
        <v>SwissDRG 12.0 Abrechnungsversion (2023/2023)</v>
      </c>
      <c r="H365" s="248" t="s">
        <v>642</v>
      </c>
    </row>
    <row r="366" spans="1:8" x14ac:dyDescent="0.25">
      <c r="A366" s="248" t="str">
        <f t="shared" si="63"/>
        <v>DropdownC20</v>
      </c>
      <c r="B366" s="248" t="str">
        <f t="shared" si="64"/>
        <v>Dropdown</v>
      </c>
      <c r="C366" s="248" t="str">
        <f t="shared" si="65"/>
        <v>C20</v>
      </c>
      <c r="D366" s="415" t="s">
        <v>219</v>
      </c>
      <c r="E366" s="415" t="s">
        <v>220</v>
      </c>
      <c r="G366" s="251" t="str">
        <f>Dropdown!$C$20</f>
        <v>SwissDRG 11.0 Abrechnungsversion (2022/2022)</v>
      </c>
      <c r="H366" s="248" t="s">
        <v>643</v>
      </c>
    </row>
    <row r="367" spans="1:8" x14ac:dyDescent="0.25">
      <c r="A367" s="248" t="str">
        <f t="shared" si="63"/>
        <v>DropdownC21</v>
      </c>
      <c r="B367" s="248" t="str">
        <f t="shared" si="64"/>
        <v>Dropdown</v>
      </c>
      <c r="C367" s="248" t="str">
        <f t="shared" si="65"/>
        <v>C21</v>
      </c>
      <c r="D367" s="415" t="s">
        <v>221</v>
      </c>
      <c r="E367" s="415" t="s">
        <v>222</v>
      </c>
      <c r="G367" s="251" t="str">
        <f>Dropdown!$C$21</f>
        <v>SwissDRG 10.0 Abrechnungsversion (2021/2021)</v>
      </c>
      <c r="H367" s="248" t="s">
        <v>644</v>
      </c>
    </row>
    <row r="368" spans="1:8" x14ac:dyDescent="0.25">
      <c r="A368" s="248" t="str">
        <f t="shared" si="63"/>
        <v>DropdownD18</v>
      </c>
      <c r="B368" s="248" t="str">
        <f t="shared" si="64"/>
        <v>Dropdown</v>
      </c>
      <c r="C368" s="248" t="str">
        <f t="shared" si="65"/>
        <v>D18</v>
      </c>
      <c r="D368" s="248" t="s">
        <v>28</v>
      </c>
      <c r="E368" s="248" t="s">
        <v>29</v>
      </c>
      <c r="G368" s="251" t="str">
        <f>Dropdown!$D$18</f>
        <v>[bitte wählen]</v>
      </c>
      <c r="H368" s="248" t="s">
        <v>645</v>
      </c>
    </row>
    <row r="369" spans="1:8" x14ac:dyDescent="0.25">
      <c r="A369" s="248" t="str">
        <f t="shared" si="63"/>
        <v>DropdownD19</v>
      </c>
      <c r="B369" s="248" t="str">
        <f t="shared" si="64"/>
        <v>Dropdown</v>
      </c>
      <c r="C369" s="248" t="str">
        <f t="shared" si="65"/>
        <v>D19</v>
      </c>
      <c r="D369" s="256" t="s">
        <v>255</v>
      </c>
      <c r="E369" s="256" t="s">
        <v>256</v>
      </c>
      <c r="G369" s="251" t="str">
        <f>Dropdown!$D$19</f>
        <v>TARPSY 4.0 Abrechnungsversion 2 (2023/2023)</v>
      </c>
      <c r="H369" s="248" t="s">
        <v>646</v>
      </c>
    </row>
    <row r="370" spans="1:8" x14ac:dyDescent="0.25">
      <c r="A370" s="248" t="str">
        <f t="shared" si="63"/>
        <v>DropdownD20</v>
      </c>
      <c r="B370" s="248" t="str">
        <f t="shared" si="64"/>
        <v>Dropdown</v>
      </c>
      <c r="C370" s="248" t="str">
        <f t="shared" si="65"/>
        <v>D20</v>
      </c>
      <c r="D370" s="256" t="s">
        <v>217</v>
      </c>
      <c r="E370" s="256" t="s">
        <v>218</v>
      </c>
      <c r="G370" s="251" t="str">
        <f>Dropdown!$D$20</f>
        <v>TARPSY 4.0 Abrechnungsversion (2022/2022)</v>
      </c>
      <c r="H370" s="248" t="s">
        <v>647</v>
      </c>
    </row>
    <row r="371" spans="1:8" x14ac:dyDescent="0.25">
      <c r="A371" s="248" t="str">
        <f t="shared" si="63"/>
        <v>DropdownD21</v>
      </c>
      <c r="B371" s="248" t="str">
        <f t="shared" si="64"/>
        <v>Dropdown</v>
      </c>
      <c r="C371" s="248" t="str">
        <f t="shared" si="65"/>
        <v>D21</v>
      </c>
      <c r="D371" s="256" t="s">
        <v>169</v>
      </c>
      <c r="E371" s="256" t="s">
        <v>170</v>
      </c>
      <c r="G371" s="251" t="str">
        <f>Dropdown!$D$21</f>
        <v>TARPSY 3.0 Abrechnungsversion (2021/2021)</v>
      </c>
      <c r="H371" s="248" t="s">
        <v>648</v>
      </c>
    </row>
    <row r="372" spans="1:8" x14ac:dyDescent="0.25">
      <c r="A372" s="248" t="str">
        <f t="shared" si="63"/>
        <v>DropdownE18</v>
      </c>
      <c r="B372" s="248" t="str">
        <f t="shared" si="64"/>
        <v>Dropdown</v>
      </c>
      <c r="C372" s="248" t="str">
        <f t="shared" si="65"/>
        <v>E18</v>
      </c>
      <c r="D372" s="248" t="s">
        <v>28</v>
      </c>
      <c r="E372" s="248" t="s">
        <v>29</v>
      </c>
      <c r="G372" s="251" t="str">
        <f>Dropdown!$E$18</f>
        <v>[bitte wählen]</v>
      </c>
      <c r="H372" s="248" t="s">
        <v>649</v>
      </c>
    </row>
    <row r="373" spans="1:8" x14ac:dyDescent="0.25">
      <c r="A373" s="248" t="str">
        <f t="shared" si="63"/>
        <v>DropdownE19</v>
      </c>
      <c r="B373" s="248" t="str">
        <f t="shared" si="64"/>
        <v>Dropdown</v>
      </c>
      <c r="C373" s="248" t="str">
        <f t="shared" si="65"/>
        <v>E19</v>
      </c>
      <c r="D373" s="256" t="s">
        <v>251</v>
      </c>
      <c r="E373" s="256" t="s">
        <v>252</v>
      </c>
      <c r="G373" s="251" t="str">
        <f>Dropdown!$E$19</f>
        <v>ST Reha 1.0 Abrechnungsversion 2 (2023/2023)</v>
      </c>
      <c r="H373" s="248" t="s">
        <v>650</v>
      </c>
    </row>
    <row r="374" spans="1:8" x14ac:dyDescent="0.25">
      <c r="A374" s="248" t="str">
        <f t="shared" ref="A374" si="72">B374&amp;C374</f>
        <v>DropdownE20</v>
      </c>
      <c r="B374" s="248" t="str">
        <f t="shared" ref="B374" si="73">MID(H374,1,FIND("!",H374)-1)</f>
        <v>Dropdown</v>
      </c>
      <c r="C374" s="248" t="str">
        <f t="shared" ref="C374" si="74">SUBSTITUTE(MID(H374,FIND("!",H374)+1,LEN(H374)),"$",)</f>
        <v>E20</v>
      </c>
      <c r="D374" s="256" t="s">
        <v>274</v>
      </c>
      <c r="E374" s="256" t="s">
        <v>275</v>
      </c>
      <c r="G374" s="251" t="str">
        <f>Dropdown!$E$20</f>
        <v>ST Reha 1.0 Abrechnungsversion (2022/2022)</v>
      </c>
      <c r="H374" s="248" t="s">
        <v>651</v>
      </c>
    </row>
    <row r="375" spans="1:8" x14ac:dyDescent="0.25">
      <c r="D375" s="256"/>
      <c r="E375" s="256"/>
    </row>
    <row r="376" spans="1:8" x14ac:dyDescent="0.25">
      <c r="D376" s="256"/>
      <c r="E376" s="256"/>
    </row>
  </sheetData>
  <phoneticPr fontId="24"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E23"/>
  <sheetViews>
    <sheetView topLeftCell="B4" workbookViewId="0">
      <selection activeCell="E5" sqref="E5"/>
    </sheetView>
  </sheetViews>
  <sheetFormatPr baseColWidth="10" defaultRowHeight="15" x14ac:dyDescent="0.25"/>
  <cols>
    <col min="1" max="1" width="55.85546875" customWidth="1"/>
    <col min="2" max="2" width="38.28515625" customWidth="1"/>
    <col min="3" max="3" width="29.5703125" customWidth="1"/>
    <col min="4" max="4" width="46" customWidth="1"/>
    <col min="5" max="5" width="36.85546875" customWidth="1"/>
  </cols>
  <sheetData>
    <row r="1" spans="1:5" x14ac:dyDescent="0.25">
      <c r="A1" s="414" t="s">
        <v>0</v>
      </c>
    </row>
    <row r="3" spans="1:5" x14ac:dyDescent="0.25">
      <c r="A3" t="str">
        <f>VLOOKUP($A$23&amp;ADDRESS(ROW(A3),COLUMN(A3),4,1),Uebersetzungen!$A:$F,'04a_Korr_Akut'!$D$3+3,0)</f>
        <v>[bitte wählen]</v>
      </c>
      <c r="B3" t="str">
        <f>VLOOKUP($A$23&amp;ADDRESS(ROW(B3),COLUMN(B3),4,1),Uebersetzungen!$A:$F,'04a_Korr_Akut'!$D$3+3,0)</f>
        <v>[bitte wählen]</v>
      </c>
      <c r="C3" t="str">
        <f>VLOOKUP($A$23&amp;ADDRESS(ROW(C3),COLUMN(C3),4,1),Uebersetzungen!$A:$F,'04a_Korr_Akut'!$D$3+3,0)</f>
        <v>[bitte wählen]</v>
      </c>
      <c r="D3" t="str">
        <f>VLOOKUP($A$23&amp;ADDRESS(ROW(D3),COLUMN(D3),4,1),Uebersetzungen!$A:$F,'04a_Korr_Akut'!$D$3+3,0)</f>
        <v>[bitte wählen]</v>
      </c>
      <c r="E3" t="str">
        <f>VLOOKUP($A$23&amp;ADDRESS(ROW(E3),COLUMN(E3),4,1),Uebersetzungen!$A:$F,'04a_Korr_Akut'!$D$3+3,0)</f>
        <v>[bitte wählen]</v>
      </c>
    </row>
    <row r="4" spans="1:5" x14ac:dyDescent="0.25">
      <c r="A4" t="str">
        <f>VLOOKUP($A$23&amp;ADDRESS(ROW(A4),COLUMN(A4),4,1),Uebersetzungen!$A:$F,'04a_Korr_Akut'!$D$3+3,0)</f>
        <v>Ja</v>
      </c>
      <c r="B4" s="260" t="str">
        <f>VLOOKUP($A$23&amp;ADDRESS(ROW(B4),COLUMN(B4),4,1),Uebersetzungen!$A:$F,'04a_Korr_Akut'!$D$3+3,0)</f>
        <v>ITAR_K V14.0</v>
      </c>
      <c r="C4" s="260" t="str">
        <f>VLOOKUP($A$23&amp;ADDRESS(ROW(C4),COLUMN(C4),4,1),Uebersetzungen!$A:$F,'04a_Korr_Akut'!$D$3+3,0)</f>
        <v>SwissDRG 12.0 Abrechnungsversion (2023/2023)</v>
      </c>
      <c r="D4" t="str">
        <f>VLOOKUP($A$23&amp;ADDRESS(ROW(D4),COLUMN(D4),4,1),Uebersetzungen!$A:$F,'04a_Korr_Akut'!$D$3+3,0)</f>
        <v>TARPSY 4.0 Abrechnungsversion 2 (2023/2023)</v>
      </c>
      <c r="E4" t="str">
        <f>VLOOKUP($A$23&amp;ADDRESS(ROW(E4),COLUMN(E4),4,1),Uebersetzungen!$A:$F,'04a_Korr_Akut'!$D$3+3,0)</f>
        <v>ST Reha 1.0 Abrechnungsversion 2 (2023/2023)</v>
      </c>
    </row>
    <row r="5" spans="1:5" x14ac:dyDescent="0.25">
      <c r="A5" t="str">
        <f>VLOOKUP($A$23&amp;ADDRESS(ROW(A5),COLUMN(A5),4,1),Uebersetzungen!$A:$F,'04a_Korr_Akut'!$D$3+3,0)</f>
        <v>Nein</v>
      </c>
      <c r="B5" s="260" t="str">
        <f>VLOOKUP($A$23&amp;ADDRESS(ROW(B5),COLUMN(B5),4,1),Uebersetzungen!$A:$F,'04a_Korr_Akut'!$D$3+3,0)</f>
        <v>ITAR_K V13.0</v>
      </c>
      <c r="C5" s="260" t="str">
        <f>VLOOKUP($A$23&amp;ADDRESS(ROW(C5),COLUMN(C5),4,1),Uebersetzungen!$A:$F,'04a_Korr_Akut'!$D$3+3,0)</f>
        <v>SwissDRG 11.0 Abrechnungsversion (2022/2022)</v>
      </c>
      <c r="D5" t="str">
        <f>VLOOKUP($A$23&amp;ADDRESS(ROW(D5),COLUMN(D5),4,1),Uebersetzungen!$A:$F,'04a_Korr_Akut'!$D$3+3,0)</f>
        <v>TARPSY 4.0 Abrechnungsversion (2022/2022)</v>
      </c>
      <c r="E5" t="str">
        <f>VLOOKUP($A$23&amp;ADDRESS(ROW(E5),COLUMN(E5),4,1),Uebersetzungen!$A:$F,'04c_Korr_Reha'!$D$3+3,0)</f>
        <v>ST Reha 1.0 Abrechnungsversion (2022/2022)</v>
      </c>
    </row>
    <row r="6" spans="1:5" x14ac:dyDescent="0.25">
      <c r="B6" s="260" t="str">
        <f>VLOOKUP($A$23&amp;ADDRESS(ROW(B6),COLUMN(B6),4,1),Uebersetzungen!$A:$F,'04a_Korr_Akut'!$D$3+3,0)</f>
        <v>ITAR_K V12.0</v>
      </c>
      <c r="C6" s="260" t="str">
        <f>VLOOKUP($A$23&amp;ADDRESS(ROW(C6),COLUMN(C6),4,1),Uebersetzungen!$A:$F,'04a_Korr_Akut'!$D$3+3,0)</f>
        <v>SwissDRG 10.0 Abrechnungsversion (2021/2021)</v>
      </c>
      <c r="D6" t="str">
        <f>VLOOKUP($A$23&amp;ADDRESS(ROW(D6),COLUMN(D6),4,1),Uebersetzungen!$A:$F,'04a_Korr_Akut'!$D$3+3,0)</f>
        <v>TARPSY 3.0 Abrechnungsversion (2021/2021)</v>
      </c>
    </row>
    <row r="9" spans="1:5" x14ac:dyDescent="0.25">
      <c r="A9" s="414" t="s">
        <v>4</v>
      </c>
    </row>
    <row r="11" spans="1:5" x14ac:dyDescent="0.25">
      <c r="A11" t="str">
        <f>VLOOKUP($A$23&amp;ADDRESS(ROW(A11),COLUMN(A11),4,1),Uebersetzungen!$A:$F,'04b_Korr_Psych'!$D$3+3,0)</f>
        <v>[bitte wählen]</v>
      </c>
      <c r="B11" t="str">
        <f>VLOOKUP($A$23&amp;ADDRESS(ROW(B11),COLUMN(B11),4,1),Uebersetzungen!$A:$F,'04b_Korr_Psych'!$D$3+3,0)</f>
        <v>[bitte wählen]</v>
      </c>
      <c r="C11" t="str">
        <f>VLOOKUP($A$23&amp;ADDRESS(ROW(C11),COLUMN(C11),4,1),Uebersetzungen!$A:$F,'04b_Korr_Psych'!$D$3+3,0)</f>
        <v>[bitte wählen]</v>
      </c>
      <c r="D11" t="str">
        <f>VLOOKUP($A$23&amp;ADDRESS(ROW(D11),COLUMN(D11),4,1),Uebersetzungen!$A:$F,'04b_Korr_Psych'!$D$3+3,0)</f>
        <v>[bitte wählen]</v>
      </c>
      <c r="E11" t="str">
        <f>VLOOKUP($A$23&amp;ADDRESS(ROW(E11),COLUMN(E11),4,1),Uebersetzungen!$A:$F,'04b_Korr_Psych'!$D$3+3,0)</f>
        <v>[bitte wählen]</v>
      </c>
    </row>
    <row r="12" spans="1:5" x14ac:dyDescent="0.25">
      <c r="A12" t="str">
        <f>VLOOKUP($A$23&amp;ADDRESS(ROW(A12),COLUMN(A12),4,1),Uebersetzungen!$A:$F,'04b_Korr_Psych'!$D$3+3,0)</f>
        <v>Ja</v>
      </c>
      <c r="B12" s="260" t="str">
        <f>VLOOKUP($A$23&amp;ADDRESS(ROW(B12),COLUMN(B12),4,1),Uebersetzungen!$A:$F,'04b_Korr_Psych'!$D$3+3,0)</f>
        <v>ITAR_K V14.0</v>
      </c>
      <c r="C12" t="str">
        <f>VLOOKUP($A$23&amp;ADDRESS(ROW(C12),COLUMN(C12),4,1),Uebersetzungen!$A:$F,'04b_Korr_Psych'!$D$3+3,0)</f>
        <v>SwissDRG 12.0 Abrechnungsversion (2023/2023)</v>
      </c>
      <c r="D12" t="str">
        <f>VLOOKUP($A$23&amp;ADDRESS(ROW(D12),COLUMN(D12),4,1),Uebersetzungen!$A:$F,'04b_Korr_Psych'!$D$3+3,0)</f>
        <v>TARPSY 4.0 Abrechnungsversion 2 (2023/2023)</v>
      </c>
      <c r="E12" t="str">
        <f>VLOOKUP($A$23&amp;ADDRESS(ROW(E12),COLUMN(E12),4,1),Uebersetzungen!$A:$F,'04b_Korr_Psych'!$D$3+3,0)</f>
        <v>ST Reha 1.0 Abrechnungsversion 2 (2023/2023)</v>
      </c>
    </row>
    <row r="13" spans="1:5" x14ac:dyDescent="0.25">
      <c r="A13" t="str">
        <f>VLOOKUP($A$23&amp;ADDRESS(ROW(A13),COLUMN(A13),4,1),Uebersetzungen!$A:$F,'04b_Korr_Psych'!$D$3+3,0)</f>
        <v>Nein</v>
      </c>
      <c r="B13" s="260" t="str">
        <f>VLOOKUP($A$23&amp;ADDRESS(ROW(B13),COLUMN(B13),4,1),Uebersetzungen!$A:$F,'04b_Korr_Psych'!$D$3+3,0)</f>
        <v>ITAR_K V13.0</v>
      </c>
      <c r="C13" t="str">
        <f>VLOOKUP($A$23&amp;ADDRESS(ROW(C13),COLUMN(C13),4,1),Uebersetzungen!$A:$F,'04b_Korr_Psych'!$D$3+3,0)</f>
        <v>SwissDRG 11.0 Abrechnungsversion (2022/2022)</v>
      </c>
      <c r="D13" t="str">
        <f>VLOOKUP($A$23&amp;ADDRESS(ROW(D13),COLUMN(D13),4,1),Uebersetzungen!$A:$F,'04b_Korr_Psych'!$D$3+3,0)</f>
        <v>TARPSY 4.0 Abrechnungsversion (2022/2022)</v>
      </c>
      <c r="E13" t="str">
        <f>VLOOKUP($A$23&amp;ADDRESS(ROW(E13),COLUMN(E13),4,1),Uebersetzungen!$A:$F,'04c_Korr_Reha'!$D$3+3,0)</f>
        <v>ST Reha 1.0 Abrechnungsversion (2022/2022)</v>
      </c>
    </row>
    <row r="14" spans="1:5" x14ac:dyDescent="0.25">
      <c r="B14" s="260" t="str">
        <f>VLOOKUP($A$23&amp;ADDRESS(ROW(B14),COLUMN(B14),4,1),Uebersetzungen!$A:$F,'04b_Korr_Psych'!$D$3+3,0)</f>
        <v>ITAR_K V12.0</v>
      </c>
      <c r="C14" t="str">
        <f>VLOOKUP($A$23&amp;ADDRESS(ROW(C14),COLUMN(C14),4,1),Uebersetzungen!$A:$F,'04b_Korr_Psych'!$D$3+3,0)</f>
        <v>SwissDRG 10.0 Abrechnungsversion (2021/2021)</v>
      </c>
      <c r="D14" t="str">
        <f>VLOOKUP($A$23&amp;ADDRESS(ROW(D14),COLUMN(D14),4,1),Uebersetzungen!$A:$F,'04b_Korr_Psych'!$D$3+3,0)</f>
        <v>TARPSY 3.0 Abrechnungsversion (2021/2021)</v>
      </c>
    </row>
    <row r="16" spans="1:5" x14ac:dyDescent="0.25">
      <c r="A16" s="414" t="s">
        <v>179</v>
      </c>
    </row>
    <row r="17" spans="1:5" x14ac:dyDescent="0.25">
      <c r="A17" s="414"/>
    </row>
    <row r="18" spans="1:5" x14ac:dyDescent="0.25">
      <c r="A18" t="str">
        <f>VLOOKUP($A$23&amp;ADDRESS(ROW(A18),COLUMN(A18),4,1),Uebersetzungen!$A:$F,'04c_Korr_Reha'!$D$3+3,0)</f>
        <v>[bitte wählen]</v>
      </c>
      <c r="B18" t="str">
        <f>VLOOKUP($A$23&amp;ADDRESS(ROW(B18),COLUMN(B18),4,1),Uebersetzungen!$A:$F,'04c_Korr_Reha'!$D$3+3,0)</f>
        <v>[bitte wählen]</v>
      </c>
      <c r="C18" t="str">
        <f>VLOOKUP($A$23&amp;ADDRESS(ROW(C18),COLUMN(C18),4,1),Uebersetzungen!$A:$F,'04c_Korr_Reha'!$D$3+3,0)</f>
        <v>[bitte wählen]</v>
      </c>
      <c r="D18" t="str">
        <f>VLOOKUP($A$23&amp;ADDRESS(ROW(D18),COLUMN(D18),4,1),Uebersetzungen!$A:$F,'04c_Korr_Reha'!$D$3+3,0)</f>
        <v>[bitte wählen]</v>
      </c>
      <c r="E18" t="str">
        <f>VLOOKUP($A$23&amp;ADDRESS(ROW(E18),COLUMN(E18),4,1),Uebersetzungen!$A:$F,'04c_Korr_Reha'!$D$3+3,0)</f>
        <v>[bitte wählen]</v>
      </c>
    </row>
    <row r="19" spans="1:5" x14ac:dyDescent="0.25">
      <c r="A19" t="str">
        <f>VLOOKUP($A$23&amp;ADDRESS(ROW(A19),COLUMN(A19),4,1),Uebersetzungen!$A:$F,'04c_Korr_Reha'!$D$3+3,0)</f>
        <v>Ja</v>
      </c>
      <c r="B19" s="260" t="str">
        <f>VLOOKUP($A$23&amp;ADDRESS(ROW(B19),COLUMN(B19),4,1),Uebersetzungen!$A:$F,'04c_Korr_Reha'!$D$3+3,0)</f>
        <v>ITAR_K V14.0</v>
      </c>
      <c r="C19" t="str">
        <f>VLOOKUP($A$23&amp;ADDRESS(ROW(C19),COLUMN(C19),4,1),Uebersetzungen!$A:$F,'04c_Korr_Reha'!$D$3+3,0)</f>
        <v>SwissDRG 12.0 Abrechnungsversion (2023/2023)</v>
      </c>
      <c r="D19" t="str">
        <f>VLOOKUP($A$23&amp;ADDRESS(ROW(D19),COLUMN(D19),4,1),Uebersetzungen!$A:$F,'04c_Korr_Reha'!$D$3+3,0)</f>
        <v>TARPSY 4.0 Abrechnungsversion 2 (2023/2023)</v>
      </c>
      <c r="E19" t="str">
        <f>VLOOKUP($A$23&amp;ADDRESS(ROW(E19),COLUMN(E19),4,1),Uebersetzungen!$A:$F,'04c_Korr_Reha'!$D$3+3,0)</f>
        <v>ST Reha 1.0 Abrechnungsversion 2 (2023/2023)</v>
      </c>
    </row>
    <row r="20" spans="1:5" x14ac:dyDescent="0.25">
      <c r="A20" t="str">
        <f>VLOOKUP($A$23&amp;ADDRESS(ROW(A20),COLUMN(A20),4,1),Uebersetzungen!$A:$F,'04c_Korr_Reha'!$D$3+3,0)</f>
        <v>Nein</v>
      </c>
      <c r="B20" s="260" t="str">
        <f>VLOOKUP($A$23&amp;ADDRESS(ROW(B20),COLUMN(B20),4,1),Uebersetzungen!$A:$F,'04c_Korr_Reha'!$D$3+3,0)</f>
        <v>ITAR_K V13.0</v>
      </c>
      <c r="C20" t="str">
        <f>VLOOKUP($A$23&amp;ADDRESS(ROW(C20),COLUMN(C20),4,1),Uebersetzungen!$A:$F,'04c_Korr_Reha'!$D$3+3,0)</f>
        <v>SwissDRG 11.0 Abrechnungsversion (2022/2022)</v>
      </c>
      <c r="D20" t="str">
        <f>VLOOKUP($A$23&amp;ADDRESS(ROW(D20),COLUMN(D20),4,1),Uebersetzungen!$A:$F,'04c_Korr_Reha'!$D$3+3,0)</f>
        <v>TARPSY 4.0 Abrechnungsversion (2022/2022)</v>
      </c>
      <c r="E20" t="str">
        <f>VLOOKUP($A$23&amp;ADDRESS(ROW(E20),COLUMN(E20),4,1),Uebersetzungen!$A:$F,'04c_Korr_Reha'!$D$3+3,0)</f>
        <v>ST Reha 1.0 Abrechnungsversion (2022/2022)</v>
      </c>
    </row>
    <row r="21" spans="1:5" x14ac:dyDescent="0.25">
      <c r="B21" s="260" t="str">
        <f>VLOOKUP($A$23&amp;ADDRESS(ROW(B21),COLUMN(B21),4,1),Uebersetzungen!$A:$F,'04c_Korr_Reha'!$D$3+3,0)</f>
        <v>ITAR_K V12.0</v>
      </c>
      <c r="C21" t="str">
        <f>VLOOKUP($A$23&amp;ADDRESS(ROW(C21),COLUMN(C21),4,1),Uebersetzungen!$A:$F,'04c_Korr_Reha'!$D$3+3,0)</f>
        <v>SwissDRG 10.0 Abrechnungsversion (2021/2021)</v>
      </c>
      <c r="D21" t="str">
        <f>VLOOKUP($A$23&amp;ADDRESS(ROW(D21),COLUMN(D21),4,1),Uebersetzungen!$A:$F,'04c_Korr_Reha'!$D$3+3,0)</f>
        <v>TARPSY 3.0 Abrechnungsversion (2021/2021)</v>
      </c>
    </row>
    <row r="22" spans="1:5" x14ac:dyDescent="0.25">
      <c r="B22" s="260"/>
    </row>
    <row r="23" spans="1:5" x14ac:dyDescent="0.25">
      <c r="A23" t="s">
        <v>161</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B6F385B4327FB4C9588A76ACEA5CBEB" ma:contentTypeVersion="14" ma:contentTypeDescription="Ein neues Dokument erstellen." ma:contentTypeScope="" ma:versionID="f0d9c88e4f838078165214603805c90b">
  <xsd:schema xmlns:xsd="http://www.w3.org/2001/XMLSchema" xmlns:xs="http://www.w3.org/2001/XMLSchema" xmlns:p="http://schemas.microsoft.com/office/2006/metadata/properties" xmlns:ns2="8a006da9-3d82-4904-97cd-81fe9a17d673" xmlns:ns3="8153158f-7cb9-4b67-a191-965470d842be" targetNamespace="http://schemas.microsoft.com/office/2006/metadata/properties" ma:root="true" ma:fieldsID="28c85c53a21403f074ba84d0d135b831" ns2:_="" ns3:_="">
    <xsd:import namespace="8a006da9-3d82-4904-97cd-81fe9a17d673"/>
    <xsd:import namespace="8153158f-7cb9-4b67-a191-965470d842b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006da9-3d82-4904-97cd-81fe9a17d673"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TaxCatchAll" ma:index="15" nillable="true" ma:displayName="Taxonomy Catch All Column" ma:hidden="true" ma:list="{e161db8a-3f49-49ff-9cac-8b042770c40e}" ma:internalName="TaxCatchAll" ma:showField="CatchAllData" ma:web="8a006da9-3d82-4904-97cd-81fe9a17d6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153158f-7cb9-4b67-a191-965470d842b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Bildmarkierungen" ma:readOnly="false" ma:fieldId="{5cf76f15-5ced-4ddc-b409-7134ff3c332f}" ma:taxonomyMulti="true" ma:sspId="3ff8426b-c5ab-4feb-8121-9c1239dde7fa"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description="" ma:hidden="true" ma:indexed="true" ma:internalName="MediaServiceDateTaken"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a006da9-3d82-4904-97cd-81fe9a17d673" xsi:nil="true"/>
    <lcf76f155ced4ddcb4097134ff3c332f xmlns="8153158f-7cb9-4b67-a191-965470d842b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C87630-9FE7-4296-A170-7D5ED7AA55E4}">
  <ds:schemaRefs>
    <ds:schemaRef ds:uri="http://schemas.microsoft.com/sharepoint/v3/contenttype/forms"/>
  </ds:schemaRefs>
</ds:datastoreItem>
</file>

<file path=customXml/itemProps2.xml><?xml version="1.0" encoding="utf-8"?>
<ds:datastoreItem xmlns:ds="http://schemas.openxmlformats.org/officeDocument/2006/customXml" ds:itemID="{DBC7B97C-5BEF-47DC-8D86-9692F2E6B9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006da9-3d82-4904-97cd-81fe9a17d673"/>
    <ds:schemaRef ds:uri="8153158f-7cb9-4b67-a191-965470d842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58D35C-9583-4BD0-8FDA-2E0848F42F31}">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8153158f-7cb9-4b67-a191-965470d842be"/>
    <ds:schemaRef ds:uri="8a006da9-3d82-4904-97cd-81fe9a17d67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04a_Korr_Akut</vt:lpstr>
      <vt:lpstr>04b_Korr_Psych</vt:lpstr>
      <vt:lpstr>04c_Korr_Reha</vt:lpstr>
      <vt:lpstr>Uebersetzungen</vt:lpstr>
      <vt:lpstr>Dropdown</vt:lpstr>
    </vt:vector>
  </TitlesOfParts>
  <Company>Abraxas Informatik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Seitz Gian Luca</dc:creator>
  <cp:lastModifiedBy>Tonner Daniela GD-GS-E-H</cp:lastModifiedBy>
  <dcterms:created xsi:type="dcterms:W3CDTF">2020-06-09T11:35:53Z</dcterms:created>
  <dcterms:modified xsi:type="dcterms:W3CDTF">2024-02-13T11:57:06Z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0x0101005B6F385B4327FB4C9588A76ACEA5CBEB</vt:lpwstr>
  </property>
  <property fmtid="{D5CDD505-2E9C-101B-9397-08002B2CF9AE}" pid="3" name="Order">
    <vt:r8>100</vt:r8>
  </property>
  <property fmtid="{D5CDD505-2E9C-101B-9397-08002B2CF9AE}" pid="4" name="MediaServiceImageTags">
    <vt:lpwstr/>
  </property>
</Properties>
</file>