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a3994\Desktop\"/>
    </mc:Choice>
  </mc:AlternateContent>
  <bookViews>
    <workbookView xWindow="0" yWindow="0" windowWidth="23040" windowHeight="9420"/>
  </bookViews>
  <sheets>
    <sheet name="Unterricht 1" sheetId="12" r:id="rId1"/>
    <sheet name="Unterricht 2" sheetId="14" r:id="rId2"/>
    <sheet name="besondere Aufträge" sheetId="5" r:id="rId3"/>
    <sheet name="EA &amp; AE befristete Pensen" sheetId="6" r:id="rId4"/>
    <sheet name="EA &amp; AE unbefristete Pensen" sheetId="13" r:id="rId5"/>
  </sheets>
  <definedNames>
    <definedName name="_xlnm.Print_Area" localSheetId="2">'besondere Aufträge'!$A$1:$H$84</definedName>
    <definedName name="_xlnm.Print_Area" localSheetId="3">'EA &amp; AE befristete Pensen'!$A$1:$H$38</definedName>
    <definedName name="_xlnm.Print_Area" localSheetId="4">'EA &amp; AE unbefristete Pensen'!$A$1:$H$29</definedName>
    <definedName name="_xlnm.Print_Area" localSheetId="0">'Unterricht 1'!$A$1:$J$42</definedName>
    <definedName name="_xlnm.Print_Area" localSheetId="1">'Unterricht 2'!$A$1:$H$40</definedName>
  </definedNames>
  <calcPr calcId="191029"/>
</workbook>
</file>

<file path=xl/calcChain.xml><?xml version="1.0" encoding="utf-8"?>
<calcChain xmlns="http://schemas.openxmlformats.org/spreadsheetml/2006/main">
  <c r="C20" i="5" l="1"/>
  <c r="D8" i="14"/>
  <c r="D20" i="14"/>
  <c r="E20" i="14" s="1"/>
  <c r="D19" i="14"/>
  <c r="E19" i="14" s="1"/>
  <c r="D18" i="14"/>
  <c r="E18" i="14" s="1"/>
  <c r="B8" i="13" l="1"/>
  <c r="C8" i="13"/>
  <c r="D9" i="6" l="1"/>
  <c r="D8" i="6"/>
  <c r="E9" i="6"/>
  <c r="C27" i="12"/>
  <c r="D27" i="12"/>
  <c r="E27" i="12"/>
  <c r="F27" i="12"/>
  <c r="G27" i="12"/>
  <c r="H27" i="12"/>
  <c r="I27" i="12"/>
  <c r="J27" i="12"/>
  <c r="C28" i="12"/>
  <c r="D28" i="12"/>
  <c r="E28" i="12"/>
  <c r="F28" i="12"/>
  <c r="G28" i="12"/>
  <c r="H28" i="12"/>
  <c r="I28" i="12"/>
  <c r="J28" i="12"/>
  <c r="C29" i="12"/>
  <c r="D29" i="12"/>
  <c r="E29" i="12"/>
  <c r="F29" i="12"/>
  <c r="G29" i="12"/>
  <c r="H29" i="12"/>
  <c r="I29" i="12"/>
  <c r="J29" i="12"/>
  <c r="C30" i="12"/>
  <c r="D30" i="12"/>
  <c r="E30" i="12"/>
  <c r="F30" i="12"/>
  <c r="G30" i="12"/>
  <c r="H30" i="12"/>
  <c r="I30" i="12"/>
  <c r="J30" i="12"/>
  <c r="C31" i="12"/>
  <c r="D31" i="12"/>
  <c r="E31" i="12"/>
  <c r="F31" i="12"/>
  <c r="G31" i="12"/>
  <c r="H31" i="12"/>
  <c r="I31" i="12"/>
  <c r="J31" i="12"/>
  <c r="C32" i="12"/>
  <c r="D32" i="12"/>
  <c r="E32" i="12"/>
  <c r="F32" i="12"/>
  <c r="G32" i="12"/>
  <c r="H32" i="12"/>
  <c r="I32" i="12"/>
  <c r="J32" i="12"/>
  <c r="B28" i="12"/>
  <c r="B29" i="12"/>
  <c r="B30" i="12"/>
  <c r="B31" i="12"/>
  <c r="B32" i="12"/>
  <c r="B27" i="12"/>
  <c r="C17" i="12"/>
  <c r="D17" i="12"/>
  <c r="E17" i="12"/>
  <c r="F17" i="12"/>
  <c r="G17" i="12"/>
  <c r="H17" i="12"/>
  <c r="I17" i="12"/>
  <c r="J17" i="12"/>
  <c r="C18" i="12"/>
  <c r="D18" i="12"/>
  <c r="E18" i="12"/>
  <c r="F18" i="12"/>
  <c r="G18" i="12"/>
  <c r="H18" i="12"/>
  <c r="I18" i="12"/>
  <c r="J18" i="12"/>
  <c r="C19" i="12"/>
  <c r="D19" i="12"/>
  <c r="E19" i="12"/>
  <c r="F19" i="12"/>
  <c r="G19" i="12"/>
  <c r="H19" i="12"/>
  <c r="I19" i="12"/>
  <c r="J19" i="12"/>
  <c r="C20" i="12"/>
  <c r="D20" i="12"/>
  <c r="E20" i="12"/>
  <c r="F20" i="12"/>
  <c r="G20" i="12"/>
  <c r="H20" i="12"/>
  <c r="I20" i="12"/>
  <c r="J20" i="12"/>
  <c r="C21" i="12"/>
  <c r="D21" i="12"/>
  <c r="E21" i="12"/>
  <c r="F21" i="12"/>
  <c r="G21" i="12"/>
  <c r="H21" i="12"/>
  <c r="I21" i="12"/>
  <c r="J21" i="12"/>
  <c r="C22" i="12"/>
  <c r="D22" i="12"/>
  <c r="E22" i="12"/>
  <c r="F22" i="12"/>
  <c r="G22" i="12"/>
  <c r="H22" i="12"/>
  <c r="I22" i="12"/>
  <c r="J22" i="12"/>
  <c r="B18" i="12"/>
  <c r="B19" i="12"/>
  <c r="B20" i="12"/>
  <c r="B21" i="12"/>
  <c r="B22" i="12"/>
  <c r="B17" i="12"/>
  <c r="B7" i="12"/>
  <c r="J7" i="12"/>
  <c r="J8" i="12"/>
  <c r="J9" i="12"/>
  <c r="J10" i="12"/>
  <c r="J11" i="12"/>
  <c r="J12" i="12"/>
  <c r="C7" i="12"/>
  <c r="D7" i="12"/>
  <c r="E7" i="12"/>
  <c r="F7" i="12"/>
  <c r="G7" i="12"/>
  <c r="H7" i="12"/>
  <c r="I7" i="12"/>
  <c r="C8" i="12"/>
  <c r="D8" i="12"/>
  <c r="E8" i="12"/>
  <c r="F8" i="12"/>
  <c r="G8" i="12"/>
  <c r="H8" i="12"/>
  <c r="I8" i="12"/>
  <c r="C9" i="12"/>
  <c r="D9" i="12"/>
  <c r="E9" i="12"/>
  <c r="F9" i="12"/>
  <c r="G9" i="12"/>
  <c r="H9" i="12"/>
  <c r="I9" i="12"/>
  <c r="C10" i="12"/>
  <c r="D10" i="12"/>
  <c r="E10" i="12"/>
  <c r="F10" i="12"/>
  <c r="G10" i="12"/>
  <c r="H10" i="12"/>
  <c r="I10" i="12"/>
  <c r="C11" i="12"/>
  <c r="D11" i="12"/>
  <c r="E11" i="12"/>
  <c r="F11" i="12"/>
  <c r="G11" i="12"/>
  <c r="H11" i="12"/>
  <c r="I11" i="12"/>
  <c r="C12" i="12"/>
  <c r="D12" i="12"/>
  <c r="E12" i="12"/>
  <c r="F12" i="12"/>
  <c r="G12" i="12"/>
  <c r="H12" i="12"/>
  <c r="I12" i="12"/>
  <c r="B8" i="12"/>
  <c r="B9" i="12"/>
  <c r="B10" i="12"/>
  <c r="B11" i="12"/>
  <c r="B12" i="12"/>
  <c r="F9" i="6" l="1"/>
  <c r="E82" i="5"/>
  <c r="E83" i="5"/>
  <c r="E81" i="5"/>
  <c r="B65" i="5"/>
  <c r="B38" i="5"/>
  <c r="B46" i="5" s="1"/>
  <c r="B47" i="5" s="1"/>
  <c r="B48" i="5" s="1"/>
  <c r="D83" i="5"/>
  <c r="D82" i="5"/>
  <c r="D81" i="5"/>
  <c r="C4" i="5" s="1"/>
  <c r="E8" i="6"/>
  <c r="G8" i="6" s="1"/>
  <c r="G9" i="6" l="1"/>
  <c r="B41" i="5"/>
  <c r="B44" i="5"/>
  <c r="B39" i="5"/>
  <c r="B40" i="5"/>
  <c r="B45" i="5"/>
  <c r="B42" i="5"/>
  <c r="B43" i="5"/>
</calcChain>
</file>

<file path=xl/sharedStrings.xml><?xml version="1.0" encoding="utf-8"?>
<sst xmlns="http://schemas.openxmlformats.org/spreadsheetml/2006/main" count="99" uniqueCount="77">
  <si>
    <t>Instrumentalunterricht</t>
  </si>
  <si>
    <t>Unterrichtsart</t>
  </si>
  <si>
    <t>Unterricht + besondere Aufträge</t>
  </si>
  <si>
    <t xml:space="preserve">Hier das Total aus dem Lehrauftrag ohne erweiterter Berufsauftrag eintragen. </t>
  </si>
  <si>
    <t>Anzahl Einzellektionen</t>
  </si>
  <si>
    <t>Tage</t>
  </si>
  <si>
    <t>Anzahl Arbeitsstunden</t>
  </si>
  <si>
    <t>1 Woche</t>
  </si>
  <si>
    <t>erweiterter Auftrag</t>
  </si>
  <si>
    <t>Prozent für Unterricht</t>
  </si>
  <si>
    <t>Berechnungsgrundlagen</t>
  </si>
  <si>
    <t>--&gt; 2.41 = 94% / 39 Wochen</t>
  </si>
  <si>
    <t>--&gt; 0.27 = 2.41% / 9 Halbtage = 94% / 39 Wochen / 9 Halbtage</t>
  </si>
  <si>
    <t>--&gt; Diese Werte sind für alle Lehrpersonen gleich. Die Anzahl Lektionen für ein Vollpensum haben keinen Einfluss!</t>
  </si>
  <si>
    <t>Lektionen Vollpensum</t>
  </si>
  <si>
    <t>Kompensation in %</t>
  </si>
  <si>
    <t>Pensum in % pro JWH</t>
  </si>
  <si>
    <t>%-Wert pro Lektion</t>
  </si>
  <si>
    <t>Berechnung:</t>
  </si>
  <si>
    <t>Berechnung</t>
  </si>
  <si>
    <t xml:space="preserve">--&gt; Eine Arbeitsstunde entspricht 0.052465897% (100% durch 1906 oder 94% durch 1792). </t>
  </si>
  <si>
    <t>--&gt; Kompensation = Anzahl Arbeitsstunden * 100 / 1906</t>
  </si>
  <si>
    <t>In den bisherigen Lehraufträgen waren die Entlastungen in Jahreswochenstunden angegeben. Hier könnnen diese Lektionen in Stellenprozente umgerechnet werden.</t>
  </si>
  <si>
    <t>Anzahl JWH</t>
  </si>
  <si>
    <t>Wert in Prozent</t>
  </si>
  <si>
    <t>--&gt; Wert in Prozent = Anzahl JWH * 94% / Lektionenzahl für Vollpensum</t>
  </si>
  <si>
    <t xml:space="preserve">              Abzug für Anz. Wochen
Lektionen pro Woche</t>
  </si>
  <si>
    <t>Wissenschaftliche Fächer (Vollpensum = 23 Lektionen pro Woche)</t>
  </si>
  <si>
    <t>Berechnung: Pensum = Lektionen pro Woche * 94/23 - Abzug für Anz. Wochen * Lektionen pro Woche * 94/19.5/23</t>
  </si>
  <si>
    <t>Berechnung: Pensum = Lektionen pro Woche * 94/25 - Abzug für Anz. Wochen * Lektionen pro Woche * 94/19.5/25</t>
  </si>
  <si>
    <t>Berechnung: Pensum = Lektionen pro Woche * 94/28 - Abzug für Anz. Wochen * Lektionen pro Woche * 94/19.5/28</t>
  </si>
  <si>
    <t>Instrumentalunterricht (Vollpensum = 28 Lektionen pro Woche)</t>
  </si>
  <si>
    <t>Jahreswochenlektionen (JWH) in Stellenprozente umrechnen</t>
  </si>
  <si>
    <t>Einzelne Lektionen in Stellenprozente umrechnen</t>
  </si>
  <si>
    <t>Halbe und ganze Tage in Stellenprozente umrechnen (nur für Gutschriften)</t>
  </si>
  <si>
    <t>Arbeitsstunden in Stellenprozente umrechnen</t>
  </si>
  <si>
    <t>Wert in Prozent (+/-)</t>
  </si>
  <si>
    <t>--&gt; Wert in Prozent = Anzahl Einzellektionen * 94% / (39 Wochen * Lektionenzahl für Vollpensum)</t>
  </si>
  <si>
    <t>Wert in %</t>
  </si>
  <si>
    <t>Altersentlastung</t>
  </si>
  <si>
    <t>Erweiterter Auftrag und Altersentlastung für Lehrpersonen mit einem befristeten Lehrauftrag</t>
  </si>
  <si>
    <t>Mit dieser Tabelle können der erweiterte Auftrag gemäss Berufsauftrag und die Altersentlastung für befristete Lehrpersonen bestimmt werden.</t>
  </si>
  <si>
    <t>Für die Berechnung müssen sämtliche Unterrichte und besonderen Aufträge in Nesa eingetragen sein.</t>
  </si>
  <si>
    <t>ohne Altersentlastung</t>
  </si>
  <si>
    <t>mit Altersentlastung</t>
  </si>
  <si>
    <t>Erweiterter Auftrag und Altersentlastung für Lehrpersonen mit einem unbefristeten Lehrauftrag</t>
  </si>
  <si>
    <r>
      <t xml:space="preserve">Mit dieser Tabelle kann der erweiterte Aufrag und die Altersentlastung </t>
    </r>
    <r>
      <rPr>
        <u/>
        <sz val="10"/>
        <color theme="1"/>
        <rFont val="Arial"/>
        <family val="2"/>
      </rPr>
      <t>für unbefristete Lehrpersonen</t>
    </r>
    <r>
      <rPr>
        <sz val="10"/>
        <color theme="1"/>
        <rFont val="Arial"/>
        <family val="2"/>
      </rPr>
      <t xml:space="preserve"> bestimmt werden.</t>
    </r>
  </si>
  <si>
    <t>Beschäftigungsgrad in Prozent</t>
  </si>
  <si>
    <t>--&gt; Erweiterter Auftrag = Beschäftigungsgrad / 100 * 6</t>
  </si>
  <si>
    <t>--&gt; Altersentlastung = Beschäftigungsgrad / 100 * 12.3</t>
  </si>
  <si>
    <t>Der erweiterte Auftrag beträgt 6% und die Altersentlastung 12.3% vom Beschäftigungsgrad.</t>
  </si>
  <si>
    <t>Lesebeispiele</t>
  </si>
  <si>
    <t>--&gt; 1. Semester: 8.173913    2. Semester: 6.078038</t>
  </si>
  <si>
    <t>Ein Sportkurs hat drei Lektionen pro Woche. Im ersten Semester soll eine Woche und im zweiten Semester nichts abgezogen werden.</t>
  </si>
  <si>
    <t>Ein wissenschaftlicher Kurs hat zwei Lektionen pro Woche. Im ersten Semester gibt es keine Abzüge und im zweiten Semester sollen fünf Wochen abgezogen werden.</t>
  </si>
  <si>
    <t>Unterricht</t>
  </si>
  <si>
    <t>besondere Aufträge</t>
  </si>
  <si>
    <t>Beschäftigungsgrad</t>
  </si>
  <si>
    <t>Mit dieser Tabelle kann bestimmt werden, welcher Wert in das Feld "Stunden Pensum" bei einem bestimmten Kurs in Nesa eingetragen werden soll.</t>
  </si>
  <si>
    <t>Diese Werte müssen für jedes Semster einzeln bestimmt werden.</t>
  </si>
  <si>
    <t>Anzahl Lektionen pro Woche</t>
  </si>
  <si>
    <t>Anzahl negativ zu kompensierender Wochen</t>
  </si>
  <si>
    <t>"Stunden Pensum" im Kurs 
vom entsprechenden Semester</t>
  </si>
  <si>
    <t>--&gt; Stunden Pensum = Anzahl Lektionen pro Woche * Pensum in% pro JWH - (Anzahl Lektionen pro Woche * Pensum in% pro JWH  / 19.5 Wochen * Anzahl negativ zu kompensierender Wochen)</t>
  </si>
  <si>
    <t>Kompensationsabzug im Semesterpensum pro Woche und Lektion</t>
  </si>
  <si>
    <t>--&gt; Pensum in % pro Jahreswochenlektion = Prozent für Unterricht / Lektionen Vollpensum</t>
  </si>
  <si>
    <t>--&gt; Kompensationsabzug pro Woche und Lektion = Pensum in % pro JWH / 19.5 Wochen</t>
  </si>
  <si>
    <t>--&gt; Der Kompensationsabzug wird beim Semesterpensum berücksichtigt.</t>
  </si>
  <si>
    <t>Stellenprozente von Kursen aus der Tabelle ablesen</t>
  </si>
  <si>
    <t>Stellenprozente von Kursen berechnen</t>
  </si>
  <si>
    <t>--&gt; 1. Semester: 10.701538    2. Semester: 11.28</t>
  </si>
  <si>
    <t>wissenschaftliche Fächer</t>
  </si>
  <si>
    <t>Chor, Gestalten, Sport</t>
  </si>
  <si>
    <t xml:space="preserve"> ohne Altersentlastung: --&gt; erweiterter Auftrag = Unterricht&amp;besondere Aufträge / 94% * 6</t>
  </si>
  <si>
    <t>mit Altersentlastung: --&gt; erweiterter Auftrag = Unterricht&amp;besondere Aufträge / 81.7% * 6  || Altersentlastung = Unterricht&amp;besondere Aufträge / 81.7 * 12.3</t>
  </si>
  <si>
    <t>Der Abzug für die Anzahl Wochen bezieht sich auf ein Semester, 
d.h. diese Werte dürfen nur ins erste oder zweite Semester eingetragen werden!</t>
  </si>
  <si>
    <t>Chorgesang, Gestalten, Sport (Vollpensum = 25 Lektionen pro Woche)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</si>
</sst>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000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</font>
    <font>
      <b/>
      <sz val="12"/>
      <color theme="1"/>
      <name val="Arial"/>
      <family val="2"/>
    </font>
    <font>
      <i/>
      <sz val="9"/>
      <color rgb="FF000000"/>
      <name val="Calibri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9"/>
      <color rgb="FF00000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 applyAlignment="1">
      <alignment horizontal="right"/>
    </xf>
    <xf numFmtId="165" fontId="0" fillId="4" borderId="9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1" fillId="2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7" fillId="0" borderId="0" xfId="0" applyFont="1"/>
    <xf numFmtId="14" fontId="0" fillId="0" borderId="0" xfId="0" applyNumberFormat="1" applyAlignment="1">
      <alignment horizontal="right"/>
    </xf>
    <xf numFmtId="0" fontId="8" fillId="0" borderId="0" xfId="0" applyFont="1"/>
    <xf numFmtId="0" fontId="1" fillId="2" borderId="5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0" fontId="9" fillId="5" borderId="13" xfId="0" applyFont="1" applyFill="1" applyBorder="1" applyAlignment="1">
      <alignment horizontal="right" wrapText="1"/>
    </xf>
    <xf numFmtId="0" fontId="9" fillId="5" borderId="14" xfId="0" applyFont="1" applyFill="1" applyBorder="1" applyAlignment="1">
      <alignment horizontal="right" wrapText="1"/>
    </xf>
    <xf numFmtId="0" fontId="10" fillId="5" borderId="19" xfId="0" applyFont="1" applyFill="1" applyBorder="1"/>
    <xf numFmtId="0" fontId="10" fillId="5" borderId="16" xfId="0" applyFont="1" applyFill="1" applyBorder="1"/>
    <xf numFmtId="0" fontId="10" fillId="5" borderId="11" xfId="0" applyFont="1" applyFill="1" applyBorder="1"/>
    <xf numFmtId="164" fontId="10" fillId="5" borderId="11" xfId="0" applyNumberFormat="1" applyFont="1" applyFill="1" applyBorder="1"/>
    <xf numFmtId="164" fontId="10" fillId="5" borderId="12" xfId="0" applyNumberFormat="1" applyFont="1" applyFill="1" applyBorder="1"/>
    <xf numFmtId="0" fontId="10" fillId="5" borderId="20" xfId="0" applyFont="1" applyFill="1" applyBorder="1"/>
    <xf numFmtId="0" fontId="10" fillId="5" borderId="17" xfId="0" applyFont="1" applyFill="1" applyBorder="1"/>
    <xf numFmtId="0" fontId="10" fillId="5" borderId="3" xfId="0" applyFont="1" applyFill="1" applyBorder="1"/>
    <xf numFmtId="164" fontId="10" fillId="5" borderId="10" xfId="0" applyNumberFormat="1" applyFont="1" applyFill="1" applyBorder="1"/>
    <xf numFmtId="0" fontId="10" fillId="5" borderId="21" xfId="0" applyFont="1" applyFill="1" applyBorder="1"/>
    <xf numFmtId="0" fontId="10" fillId="5" borderId="18" xfId="0" applyFont="1" applyFill="1" applyBorder="1"/>
    <xf numFmtId="0" fontId="10" fillId="5" borderId="8" xfId="0" applyFont="1" applyFill="1" applyBorder="1"/>
    <xf numFmtId="164" fontId="10" fillId="5" borderId="22" xfId="0" applyNumberFormat="1" applyFont="1" applyFill="1" applyBorder="1"/>
    <xf numFmtId="164" fontId="10" fillId="5" borderId="9" xfId="0" applyNumberFormat="1" applyFont="1" applyFill="1" applyBorder="1"/>
    <xf numFmtId="0" fontId="9" fillId="5" borderId="15" xfId="0" applyFont="1" applyFill="1" applyBorder="1" applyAlignment="1">
      <alignment horizontal="right" wrapText="1"/>
    </xf>
    <xf numFmtId="14" fontId="0" fillId="0" borderId="0" xfId="0" applyNumberFormat="1"/>
    <xf numFmtId="165" fontId="0" fillId="6" borderId="3" xfId="0" applyNumberFormat="1" applyFill="1" applyBorder="1"/>
    <xf numFmtId="165" fontId="0" fillId="6" borderId="10" xfId="0" applyNumberFormat="1" applyFill="1" applyBorder="1"/>
    <xf numFmtId="165" fontId="0" fillId="3" borderId="3" xfId="0" applyNumberFormat="1" applyFill="1" applyBorder="1"/>
    <xf numFmtId="165" fontId="0" fillId="3" borderId="10" xfId="0" applyNumberFormat="1" applyFill="1" applyBorder="1"/>
    <xf numFmtId="0" fontId="12" fillId="0" borderId="0" xfId="0" applyFont="1" applyAlignment="1"/>
    <xf numFmtId="0" fontId="5" fillId="0" borderId="0" xfId="0" applyFont="1" applyAlignment="1"/>
    <xf numFmtId="165" fontId="0" fillId="3" borderId="8" xfId="0" applyNumberFormat="1" applyFill="1" applyBorder="1"/>
    <xf numFmtId="165" fontId="0" fillId="3" borderId="9" xfId="0" applyNumberFormat="1" applyFill="1" applyBorder="1"/>
    <xf numFmtId="165" fontId="0" fillId="3" borderId="11" xfId="0" applyNumberFormat="1" applyFill="1" applyBorder="1"/>
    <xf numFmtId="165" fontId="0" fillId="3" borderId="12" xfId="0" applyNumberFormat="1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5" fontId="0" fillId="3" borderId="16" xfId="0" applyNumberFormat="1" applyFill="1" applyBorder="1"/>
    <xf numFmtId="165" fontId="0" fillId="3" borderId="17" xfId="0" applyNumberFormat="1" applyFill="1" applyBorder="1"/>
    <xf numFmtId="165" fontId="0" fillId="3" borderId="18" xfId="0" applyNumberFormat="1" applyFill="1" applyBorder="1"/>
    <xf numFmtId="0" fontId="0" fillId="3" borderId="29" xfId="0" applyFill="1" applyBorder="1" applyAlignment="1">
      <alignment wrapText="1"/>
    </xf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165" fontId="0" fillId="6" borderId="8" xfId="0" applyNumberFormat="1" applyFill="1" applyBorder="1"/>
    <xf numFmtId="165" fontId="0" fillId="6" borderId="9" xfId="0" applyNumberFormat="1" applyFill="1" applyBorder="1"/>
    <xf numFmtId="165" fontId="0" fillId="6" borderId="17" xfId="0" applyNumberFormat="1" applyFill="1" applyBorder="1"/>
    <xf numFmtId="165" fontId="0" fillId="6" borderId="18" xfId="0" applyNumberFormat="1" applyFill="1" applyBorder="1"/>
    <xf numFmtId="0" fontId="1" fillId="6" borderId="20" xfId="0" applyFont="1" applyFill="1" applyBorder="1"/>
    <xf numFmtId="0" fontId="1" fillId="6" borderId="21" xfId="0" applyFont="1" applyFill="1" applyBorder="1"/>
    <xf numFmtId="0" fontId="1" fillId="6" borderId="19" xfId="0" applyFont="1" applyFill="1" applyBorder="1"/>
    <xf numFmtId="165" fontId="0" fillId="6" borderId="16" xfId="0" applyNumberFormat="1" applyFill="1" applyBorder="1"/>
    <xf numFmtId="165" fontId="0" fillId="6" borderId="11" xfId="0" applyNumberFormat="1" applyFill="1" applyBorder="1"/>
    <xf numFmtId="165" fontId="0" fillId="6" borderId="12" xfId="0" applyNumberFormat="1" applyFill="1" applyBorder="1"/>
    <xf numFmtId="0" fontId="0" fillId="6" borderId="29" xfId="0" applyFill="1" applyBorder="1" applyAlignment="1">
      <alignment wrapText="1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/>
    <xf numFmtId="0" fontId="1" fillId="2" borderId="3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165" fontId="0" fillId="4" borderId="22" xfId="0" applyNumberFormat="1" applyFill="1" applyBorder="1" applyAlignment="1">
      <alignment horizontal="center"/>
    </xf>
    <xf numFmtId="165" fontId="0" fillId="4" borderId="32" xfId="0" applyNumberFormat="1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165" fontId="0" fillId="5" borderId="34" xfId="0" applyNumberFormat="1" applyFill="1" applyBorder="1" applyAlignment="1">
      <alignment horizontal="center"/>
    </xf>
    <xf numFmtId="165" fontId="0" fillId="4" borderId="35" xfId="0" applyNumberForma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4" borderId="2" xfId="0" applyNumberFormat="1" applyFill="1" applyBorder="1" applyAlignment="1">
      <alignment horizontal="center"/>
    </xf>
    <xf numFmtId="165" fontId="0" fillId="4" borderId="38" xfId="0" applyNumberFormat="1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5" fontId="0" fillId="2" borderId="33" xfId="0" applyNumberFormat="1" applyFill="1" applyBorder="1" applyAlignment="1" applyProtection="1">
      <alignment horizontal="center"/>
      <protection locked="0"/>
    </xf>
    <xf numFmtId="165" fontId="0" fillId="2" borderId="31" xfId="0" applyNumberFormat="1" applyFill="1" applyBorder="1" applyAlignment="1" applyProtection="1">
      <alignment horizontal="center"/>
      <protection locked="0"/>
    </xf>
    <xf numFmtId="165" fontId="0" fillId="2" borderId="37" xfId="0" applyNumberFormat="1" applyFill="1" applyBorder="1" applyAlignment="1" applyProtection="1">
      <alignment horizontal="center"/>
      <protection locked="0"/>
    </xf>
    <xf numFmtId="0" fontId="14" fillId="0" borderId="0" xfId="0" applyFont="1"/>
    <xf numFmtId="0" fontId="1" fillId="2" borderId="2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4" fontId="15" fillId="0" borderId="0" xfId="0" applyNumberFormat="1" applyFont="1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5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0" fillId="5" borderId="19" xfId="0" applyFill="1" applyBorder="1"/>
    <xf numFmtId="0" fontId="0" fillId="5" borderId="16" xfId="0" applyFill="1" applyBorder="1"/>
    <xf numFmtId="0" fontId="0" fillId="5" borderId="11" xfId="0" applyFill="1" applyBorder="1"/>
    <xf numFmtId="164" fontId="0" fillId="5" borderId="11" xfId="0" applyNumberFormat="1" applyFill="1" applyBorder="1"/>
    <xf numFmtId="164" fontId="0" fillId="5" borderId="12" xfId="0" applyNumberFormat="1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3" xfId="0" applyFill="1" applyBorder="1"/>
    <xf numFmtId="164" fontId="0" fillId="5" borderId="10" xfId="0" applyNumberFormat="1" applyFill="1" applyBorder="1"/>
    <xf numFmtId="0" fontId="0" fillId="5" borderId="21" xfId="0" applyFill="1" applyBorder="1"/>
    <xf numFmtId="0" fontId="0" fillId="5" borderId="18" xfId="0" applyFill="1" applyBorder="1"/>
    <xf numFmtId="0" fontId="0" fillId="5" borderId="8" xfId="0" applyFill="1" applyBorder="1"/>
    <xf numFmtId="164" fontId="0" fillId="5" borderId="22" xfId="0" applyNumberFormat="1" applyFill="1" applyBorder="1"/>
    <xf numFmtId="164" fontId="0" fillId="5" borderId="9" xfId="0" applyNumberFormat="1" applyFill="1" applyBorder="1"/>
    <xf numFmtId="0" fontId="0" fillId="0" borderId="0" xfId="0" quotePrefix="1"/>
    <xf numFmtId="9" fontId="0" fillId="0" borderId="0" xfId="0" applyNumberFormat="1"/>
    <xf numFmtId="0" fontId="0" fillId="0" borderId="0" xfId="0" applyBorder="1"/>
    <xf numFmtId="0" fontId="0" fillId="2" borderId="39" xfId="0" applyFill="1" applyBorder="1"/>
    <xf numFmtId="165" fontId="0" fillId="4" borderId="40" xfId="0" applyNumberFormat="1" applyFill="1" applyBorder="1" applyAlignment="1">
      <alignment horizontal="right"/>
    </xf>
    <xf numFmtId="0" fontId="0" fillId="5" borderId="0" xfId="0" applyFill="1" applyBorder="1"/>
    <xf numFmtId="0" fontId="0" fillId="2" borderId="39" xfId="0" applyFill="1" applyBorder="1" applyAlignment="1" applyProtection="1">
      <alignment horizontal="center"/>
      <protection locked="0"/>
    </xf>
    <xf numFmtId="0" fontId="0" fillId="7" borderId="29" xfId="0" applyFill="1" applyBorder="1" applyAlignment="1">
      <alignment wrapText="1"/>
    </xf>
    <xf numFmtId="0" fontId="1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9" xfId="0" applyFont="1" applyFill="1" applyBorder="1"/>
    <xf numFmtId="165" fontId="0" fillId="7" borderId="16" xfId="0" applyNumberFormat="1" applyFill="1" applyBorder="1"/>
    <xf numFmtId="165" fontId="0" fillId="7" borderId="11" xfId="0" applyNumberFormat="1" applyFill="1" applyBorder="1"/>
    <xf numFmtId="165" fontId="0" fillId="7" borderId="12" xfId="0" applyNumberFormat="1" applyFill="1" applyBorder="1"/>
    <xf numFmtId="0" fontId="1" fillId="7" borderId="20" xfId="0" applyFont="1" applyFill="1" applyBorder="1"/>
    <xf numFmtId="165" fontId="0" fillId="7" borderId="17" xfId="0" applyNumberFormat="1" applyFill="1" applyBorder="1"/>
    <xf numFmtId="165" fontId="0" fillId="7" borderId="3" xfId="0" applyNumberFormat="1" applyFill="1" applyBorder="1"/>
    <xf numFmtId="165" fontId="0" fillId="7" borderId="10" xfId="0" applyNumberFormat="1" applyFill="1" applyBorder="1"/>
    <xf numFmtId="0" fontId="1" fillId="7" borderId="21" xfId="0" applyFont="1" applyFill="1" applyBorder="1"/>
    <xf numFmtId="165" fontId="0" fillId="7" borderId="18" xfId="0" applyNumberFormat="1" applyFill="1" applyBorder="1"/>
    <xf numFmtId="165" fontId="0" fillId="7" borderId="8" xfId="0" applyNumberFormat="1" applyFill="1" applyBorder="1"/>
    <xf numFmtId="165" fontId="0" fillId="7" borderId="9" xfId="0" applyNumberFormat="1" applyFill="1" applyBorder="1"/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6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6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B$8" fmlaRange="$A$18:$A$20" noThreeD="1" sel="3" val="0"/>
</file>

<file path=xl/ctrlProps/ctrlProp2.xml><?xml version="1.0" encoding="utf-8"?>
<formControlPr xmlns="http://schemas.microsoft.com/office/spreadsheetml/2009/9/main" objectType="Spin" dx="16" fmlaLink="$A$8" max="23" min="1" page="10" val="3"/>
</file>

<file path=xl/ctrlProps/ctrlProp3.xml><?xml version="1.0" encoding="utf-8"?>
<formControlPr xmlns="http://schemas.microsoft.com/office/spreadsheetml/2009/9/main" objectType="Spin" dx="16" fmlaLink="$C$8" max="19" page="10"/>
</file>

<file path=xl/ctrlProps/ctrlProp4.xml><?xml version="1.0" encoding="utf-8"?>
<formControlPr xmlns="http://schemas.microsoft.com/office/spreadsheetml/2009/9/main" objectType="Drop" dropLines="3" dropStyle="combo" dx="16" fmlaLink="$B$20" fmlaRange="$A$81:$A$83" noThreeD="1" sel="1" val="0"/>
</file>

<file path=xl/ctrlProps/ctrlProp5.xml><?xml version="1.0" encoding="utf-8"?>
<formControlPr xmlns="http://schemas.microsoft.com/office/spreadsheetml/2009/9/main" objectType="Drop" dropLines="4" dropStyle="combo" dx="16" fmlaLink="$B$4" fmlaRange="$A$81:$A$8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85725</xdr:rowOff>
    </xdr:from>
    <xdr:to>
      <xdr:col>4</xdr:col>
      <xdr:colOff>1657350</xdr:colOff>
      <xdr:row>34</xdr:row>
      <xdr:rowOff>12700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4" y="4695825"/>
          <a:ext cx="8118476" cy="214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CH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CH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III. Nachtrag zur Ergänzenden Verordnung über das Arbeitsverhältnis der Mittelschul-Lehrpersonen </a:t>
          </a:r>
        </a:p>
        <a:p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b) Kernauftrag Unterricht </a:t>
          </a:r>
        </a:p>
        <a:p>
          <a:r>
            <a:rPr lang="de-CH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 14b</a:t>
          </a:r>
        </a:p>
        <a:p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Unterricht je Jahreswochenlektion wird im Lehrauftrag angerechnet mit:</a:t>
          </a:r>
        </a:p>
        <a:p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in wissenschaftlichen Fächern: 4,09 Stellenprozenten;</a:t>
          </a:r>
        </a:p>
        <a:p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in Chorgesang, Gestalten, Werken, berufskundlichen Fächern und Sport: 3,76 Stellenprozenten;</a:t>
          </a:r>
        </a:p>
        <a:p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de-CH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</a:p>
        <a:p>
          <a:r>
            <a:rPr lang="de-CH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in Instrumentalunterricht: 3,36 Stellenprozenten.</a:t>
          </a:r>
        </a:p>
        <a:p>
          <a:endParaRPr lang="de-CH" sz="9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Weisungen  zum Berufsauftrag der Mittelschul-Lehrpersonen </a:t>
          </a:r>
          <a:endParaRPr lang="de-CH" sz="9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3b. Kompensationsabzug </a:t>
          </a:r>
          <a:endParaRPr lang="de-CH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>
              <a:solidFill>
                <a:schemeClr val="dk1"/>
              </a:solidFill>
              <a:latin typeface="+mn-lt"/>
              <a:ea typeface="+mn-ea"/>
              <a:cs typeface="+mn-cs"/>
            </a:rPr>
            <a:t>Der Kompensationsabzug beträgt je ausgefallener Lektion 1/39 der in Art. 14b der Ergänzenden Verordnung über das Arbeitsverhältnis der Mittelschul-Lehrpersonen (sGS 143.4, abgekürzt EVA-MS) ausgewiesenen Stellenprozente .</a:t>
          </a:r>
          <a:endParaRPr lang="de-CH" sz="900"/>
        </a:p>
        <a:p>
          <a:endParaRPr lang="de-CH" sz="9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2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1</xdr:col>
          <xdr:colOff>0</xdr:colOff>
          <xdr:row>8</xdr:row>
          <xdr:rowOff>333375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9525</xdr:rowOff>
        </xdr:from>
        <xdr:to>
          <xdr:col>3</xdr:col>
          <xdr:colOff>0</xdr:colOff>
          <xdr:row>8</xdr:row>
          <xdr:rowOff>333375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47627</xdr:rowOff>
    </xdr:from>
    <xdr:to>
      <xdr:col>4</xdr:col>
      <xdr:colOff>723900</xdr:colOff>
      <xdr:row>29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781177"/>
          <a:ext cx="6086475" cy="6667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fontAlgn="base"/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Weisungen  zum Berufsauftrag der Mittelschul-Lehrpersonen </a:t>
          </a:r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3b. Kompensationsabzug </a:t>
          </a:r>
          <a:endParaRPr lang="de-CH" sz="900" i="1"/>
        </a:p>
        <a:p>
          <a:r>
            <a:rPr lang="de-CH" sz="900"/>
            <a:t>Der Kompensationsabzug beträgt je ausgefallener Lektion 1/39 der in Art. 14b der Ergänzenden Verordnung über das Arbeitsverhältnis der Mittelschul-Lehrpersonen (sGS 143.4, abgekürzt EVA-MS) ausgewiesenen Stellenprozente .</a:t>
          </a:r>
        </a:p>
      </xdr:txBody>
    </xdr:sp>
    <xdr:clientData/>
  </xdr:twoCellAnchor>
  <xdr:twoCellAnchor>
    <xdr:from>
      <xdr:col>0</xdr:col>
      <xdr:colOff>1</xdr:colOff>
      <xdr:row>21</xdr:row>
      <xdr:rowOff>0</xdr:rowOff>
    </xdr:from>
    <xdr:to>
      <xdr:col>0</xdr:col>
      <xdr:colOff>1000125</xdr:colOff>
      <xdr:row>24</xdr:row>
      <xdr:rowOff>19050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" y="1352550"/>
          <a:ext cx="1000124" cy="504825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 eintragen.</a:t>
          </a:r>
        </a:p>
      </xdr:txBody>
    </xdr:sp>
    <xdr:clientData/>
  </xdr:twoCellAnchor>
  <xdr:twoCellAnchor>
    <xdr:from>
      <xdr:col>1</xdr:col>
      <xdr:colOff>161925</xdr:colOff>
      <xdr:row>21</xdr:row>
      <xdr:rowOff>0</xdr:rowOff>
    </xdr:from>
    <xdr:to>
      <xdr:col>1</xdr:col>
      <xdr:colOff>1162049</xdr:colOff>
      <xdr:row>24</xdr:row>
      <xdr:rowOff>38100</xdr:rowOff>
    </xdr:to>
    <xdr:sp macro="" textlink="">
      <xdr:nvSpPr>
        <xdr:cNvPr id="4" name="Abgerundete rechteckige Legen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38250" y="1047750"/>
          <a:ext cx="1000124" cy="523875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</a:t>
          </a:r>
        </a:p>
        <a:p>
          <a:pPr algn="ctr"/>
          <a:r>
            <a:rPr lang="de-CH" sz="1100">
              <a:solidFill>
                <a:sysClr val="windowText" lastClr="000000"/>
              </a:solidFill>
            </a:rPr>
            <a:t>auswählen.</a:t>
          </a:r>
        </a:p>
      </xdr:txBody>
    </xdr:sp>
    <xdr:clientData/>
  </xdr:twoCellAnchor>
  <xdr:twoCellAnchor>
    <xdr:from>
      <xdr:col>2</xdr:col>
      <xdr:colOff>228600</xdr:colOff>
      <xdr:row>21</xdr:row>
      <xdr:rowOff>9525</xdr:rowOff>
    </xdr:from>
    <xdr:to>
      <xdr:col>2</xdr:col>
      <xdr:colOff>1228724</xdr:colOff>
      <xdr:row>24</xdr:row>
      <xdr:rowOff>38100</xdr:rowOff>
    </xdr:to>
    <xdr:sp macro="" textlink="">
      <xdr:nvSpPr>
        <xdr:cNvPr id="5" name="Abgerundete rechteckige Legen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733675" y="1362075"/>
          <a:ext cx="1000124" cy="514350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</a:t>
          </a:r>
        </a:p>
        <a:p>
          <a:pPr algn="ctr"/>
          <a:r>
            <a:rPr lang="de-CH" sz="1100">
              <a:solidFill>
                <a:sysClr val="windowText" lastClr="000000"/>
              </a:solidFill>
            </a:rPr>
            <a:t>ablesen.</a:t>
          </a:r>
        </a:p>
      </xdr:txBody>
    </xdr:sp>
    <xdr:clientData/>
  </xdr:twoCellAnchor>
  <xdr:twoCellAnchor>
    <xdr:from>
      <xdr:col>0</xdr:col>
      <xdr:colOff>0</xdr:colOff>
      <xdr:row>48</xdr:row>
      <xdr:rowOff>152400</xdr:rowOff>
    </xdr:from>
    <xdr:to>
      <xdr:col>4</xdr:col>
      <xdr:colOff>771525</xdr:colOff>
      <xdr:row>54</xdr:row>
      <xdr:rowOff>19049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5810250"/>
          <a:ext cx="613410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fontAlgn="base"/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Weisungen  zum Berufsauftrag der Mittelschul-Lehrpersonen </a:t>
          </a:r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 Anderer Einsatz und Mehrleistungen </a:t>
          </a:r>
        </a:p>
        <a:p>
          <a:r>
            <a:rPr lang="de-CH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...</a:t>
          </a:r>
        </a:p>
        <a:p>
          <a:r>
            <a:rPr lang="de-CH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Je Woche werden höchstens 2.41 bzw. je geleistetem Halbtag 0.27 Stellenprozente angerechnet. Findet in Projektwochen Unterricht statt, wird dieser voll angerechnet. </a:t>
          </a:r>
        </a:p>
        <a:p>
          <a:endParaRPr lang="de-CH" sz="9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69</xdr:row>
      <xdr:rowOff>66677</xdr:rowOff>
    </xdr:from>
    <xdr:to>
      <xdr:col>4</xdr:col>
      <xdr:colOff>733424</xdr:colOff>
      <xdr:row>73</xdr:row>
      <xdr:rowOff>114301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0" y="12211052"/>
          <a:ext cx="6095999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III. Nachtrag zur Ergänzenden Verordnung über das Arbeitsverhältnis der Mittelschul-Lehrpersonen </a:t>
          </a:r>
          <a:endParaRPr lang="de-CH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CH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de-CH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Art. 13a</a:t>
          </a:r>
        </a:p>
        <a:p>
          <a:pPr fontAlgn="base"/>
          <a:r>
            <a:rPr lang="de-CH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Bei einem Beschäftigungsgrad von 100 Prozent beträgt die Jahresarbeitszeit 1906 Stunden. </a:t>
          </a:r>
        </a:p>
        <a:p>
          <a:pPr fontAlgn="base"/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de-CH" sz="9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19049</xdr:colOff>
      <xdr:row>65</xdr:row>
      <xdr:rowOff>152398</xdr:rowOff>
    </xdr:from>
    <xdr:to>
      <xdr:col>0</xdr:col>
      <xdr:colOff>1076324</xdr:colOff>
      <xdr:row>69</xdr:row>
      <xdr:rowOff>9525</xdr:rowOff>
    </xdr:to>
    <xdr:sp macro="" textlink="">
      <xdr:nvSpPr>
        <xdr:cNvPr id="8" name="Abgerundete rechteckige Legend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9049" y="11649073"/>
          <a:ext cx="1057275" cy="504827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 eintragen.</a:t>
          </a:r>
        </a:p>
      </xdr:txBody>
    </xdr:sp>
    <xdr:clientData/>
  </xdr:twoCellAnchor>
  <xdr:twoCellAnchor>
    <xdr:from>
      <xdr:col>1</xdr:col>
      <xdr:colOff>266700</xdr:colOff>
      <xdr:row>65</xdr:row>
      <xdr:rowOff>161924</xdr:rowOff>
    </xdr:from>
    <xdr:to>
      <xdr:col>1</xdr:col>
      <xdr:colOff>1362074</xdr:colOff>
      <xdr:row>69</xdr:row>
      <xdr:rowOff>9525</xdr:rowOff>
    </xdr:to>
    <xdr:sp macro="" textlink="">
      <xdr:nvSpPr>
        <xdr:cNvPr id="9" name="Abgerundete rechteckige Legend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43025" y="11658599"/>
          <a:ext cx="1095374" cy="495301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</a:t>
          </a:r>
        </a:p>
        <a:p>
          <a:pPr algn="ctr"/>
          <a:r>
            <a:rPr lang="de-CH" sz="1100">
              <a:solidFill>
                <a:sysClr val="windowText" lastClr="000000"/>
              </a:solidFill>
            </a:rPr>
            <a:t>ablesen.</a:t>
          </a:r>
        </a:p>
      </xdr:txBody>
    </xdr:sp>
    <xdr:clientData/>
  </xdr:twoCellAnchor>
  <xdr:twoCellAnchor>
    <xdr:from>
      <xdr:col>0</xdr:col>
      <xdr:colOff>1</xdr:colOff>
      <xdr:row>5</xdr:row>
      <xdr:rowOff>0</xdr:rowOff>
    </xdr:from>
    <xdr:to>
      <xdr:col>0</xdr:col>
      <xdr:colOff>1000125</xdr:colOff>
      <xdr:row>8</xdr:row>
      <xdr:rowOff>19050</xdr:rowOff>
    </xdr:to>
    <xdr:sp macro="" textlink="">
      <xdr:nvSpPr>
        <xdr:cNvPr id="11" name="Abgerundete rechteckige Legend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" y="4219575"/>
          <a:ext cx="1000124" cy="504825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 eintragen.</a:t>
          </a:r>
        </a:p>
      </xdr:txBody>
    </xdr:sp>
    <xdr:clientData/>
  </xdr:twoCellAnchor>
  <xdr:twoCellAnchor>
    <xdr:from>
      <xdr:col>1</xdr:col>
      <xdr:colOff>161925</xdr:colOff>
      <xdr:row>5</xdr:row>
      <xdr:rowOff>0</xdr:rowOff>
    </xdr:from>
    <xdr:to>
      <xdr:col>1</xdr:col>
      <xdr:colOff>1162049</xdr:colOff>
      <xdr:row>8</xdr:row>
      <xdr:rowOff>38100</xdr:rowOff>
    </xdr:to>
    <xdr:sp macro="" textlink="">
      <xdr:nvSpPr>
        <xdr:cNvPr id="12" name="Abgerundete rechteckige Legend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38250" y="4219575"/>
          <a:ext cx="1000124" cy="523875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</a:t>
          </a:r>
        </a:p>
        <a:p>
          <a:pPr algn="ctr"/>
          <a:r>
            <a:rPr lang="de-CH" sz="1100">
              <a:solidFill>
                <a:sysClr val="windowText" lastClr="000000"/>
              </a:solidFill>
            </a:rPr>
            <a:t>auswählen.</a:t>
          </a:r>
        </a:p>
      </xdr:txBody>
    </xdr:sp>
    <xdr:clientData/>
  </xdr:twoCellAnchor>
  <xdr:twoCellAnchor>
    <xdr:from>
      <xdr:col>2</xdr:col>
      <xdr:colOff>228600</xdr:colOff>
      <xdr:row>5</xdr:row>
      <xdr:rowOff>9525</xdr:rowOff>
    </xdr:from>
    <xdr:to>
      <xdr:col>2</xdr:col>
      <xdr:colOff>1228724</xdr:colOff>
      <xdr:row>8</xdr:row>
      <xdr:rowOff>38100</xdr:rowOff>
    </xdr:to>
    <xdr:sp macro="" textlink="">
      <xdr:nvSpPr>
        <xdr:cNvPr id="13" name="Abgerundete rechteckige Legend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733675" y="4229100"/>
          <a:ext cx="1000124" cy="514350"/>
        </a:xfrm>
        <a:prstGeom prst="wedgeRoundRectCallout">
          <a:avLst>
            <a:gd name="adj1" fmla="val -17278"/>
            <a:gd name="adj2" fmla="val -71439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>
              <a:solidFill>
                <a:sysClr val="windowText" lastClr="000000"/>
              </a:solidFill>
            </a:rPr>
            <a:t>Hier</a:t>
          </a:r>
        </a:p>
        <a:p>
          <a:pPr algn="ctr"/>
          <a:r>
            <a:rPr lang="de-CH" sz="1100">
              <a:solidFill>
                <a:sysClr val="windowText" lastClr="000000"/>
              </a:solidFill>
            </a:rPr>
            <a:t>ablesen.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1</xdr:col>
          <xdr:colOff>1485900</xdr:colOff>
          <xdr:row>20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2</xdr:col>
          <xdr:colOff>9525</xdr:colOff>
          <xdr:row>3</xdr:row>
          <xdr:rowOff>180975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10</xdr:row>
      <xdr:rowOff>95249</xdr:rowOff>
    </xdr:from>
    <xdr:to>
      <xdr:col>1</xdr:col>
      <xdr:colOff>1280161</xdr:colOff>
      <xdr:row>23</xdr:row>
      <xdr:rowOff>104775</xdr:rowOff>
    </xdr:to>
    <xdr:sp macro="" textlink="">
      <xdr:nvSpPr>
        <xdr:cNvPr id="4" name="Abgerundete rechteckige Legend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4905" y="2366009"/>
          <a:ext cx="1240156" cy="2204086"/>
        </a:xfrm>
        <a:prstGeom prst="wedgeRoundRectCallout">
          <a:avLst>
            <a:gd name="adj1" fmla="val -19400"/>
            <a:gd name="adj2" fmla="val -62038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de-CH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Hier die Stellenprozente für den Kernauftrag Unterricht eintragen (Tabelle Unterricht).</a:t>
          </a:r>
        </a:p>
      </xdr:txBody>
    </xdr:sp>
    <xdr:clientData/>
  </xdr:twoCellAnchor>
  <xdr:twoCellAnchor>
    <xdr:from>
      <xdr:col>4</xdr:col>
      <xdr:colOff>57150</xdr:colOff>
      <xdr:row>10</xdr:row>
      <xdr:rowOff>104775</xdr:rowOff>
    </xdr:from>
    <xdr:to>
      <xdr:col>4</xdr:col>
      <xdr:colOff>1285875</xdr:colOff>
      <xdr:row>23</xdr:row>
      <xdr:rowOff>104775</xdr:rowOff>
    </xdr:to>
    <xdr:sp macro="" textlink="">
      <xdr:nvSpPr>
        <xdr:cNvPr id="5" name="Abgerundete rechteckige Legend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28750" y="2228850"/>
          <a:ext cx="1228725" cy="2133600"/>
        </a:xfrm>
        <a:prstGeom prst="wedgeRoundRectCallout">
          <a:avLst>
            <a:gd name="adj1" fmla="val -18625"/>
            <a:gd name="adj2" fmla="val -62281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berechnet und wird als </a:t>
          </a:r>
          <a:r>
            <a:rPr lang="de-CH" sz="1050" b="1" baseline="0">
              <a:solidFill>
                <a:sysClr val="windowText" lastClr="000000"/>
              </a:solidFill>
            </a:rPr>
            <a:t>erweiterter Auftrag </a:t>
          </a:r>
          <a:r>
            <a:rPr lang="de-CH" sz="1050" baseline="0">
              <a:solidFill>
                <a:sysClr val="windowText" lastClr="000000"/>
              </a:solidFill>
            </a:rPr>
            <a:t>in den Lehrauftrag übernommen.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9524</xdr:colOff>
      <xdr:row>10</xdr:row>
      <xdr:rowOff>104775</xdr:rowOff>
    </xdr:from>
    <xdr:to>
      <xdr:col>7</xdr:col>
      <xdr:colOff>323850</xdr:colOff>
      <xdr:row>23</xdr:row>
      <xdr:rowOff>114300</xdr:rowOff>
    </xdr:to>
    <xdr:sp macro="" textlink="">
      <xdr:nvSpPr>
        <xdr:cNvPr id="6" name="Abgerundete rechteckige Legend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62924" y="2375535"/>
          <a:ext cx="1746886" cy="2204085"/>
        </a:xfrm>
        <a:prstGeom prst="wedgeRoundRectCallout">
          <a:avLst>
            <a:gd name="adj1" fmla="val -19656"/>
            <a:gd name="adj2" fmla="val -62327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berechnet und wird in Nesa bei den Lehrer-verträgen in das Feld "</a:t>
          </a:r>
          <a:r>
            <a:rPr lang="de-CH" sz="1050" b="1" baseline="0">
              <a:solidFill>
                <a:sysClr val="windowText" lastClr="000000"/>
              </a:solidFill>
            </a:rPr>
            <a:t>Anstellungsgrad</a:t>
          </a:r>
          <a:r>
            <a:rPr lang="de-CH" sz="1050" baseline="0">
              <a:solidFill>
                <a:sysClr val="windowText" lastClr="000000"/>
              </a:solidFill>
            </a:rPr>
            <a:t>" eingetragen. (&amp; in SAP als Beschäftiungsgrad). Bei der Lehrperson ist der Saldo nach diesem Jahr somit Null.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133351</xdr:rowOff>
    </xdr:from>
    <xdr:to>
      <xdr:col>7</xdr:col>
      <xdr:colOff>542924</xdr:colOff>
      <xdr:row>37</xdr:row>
      <xdr:rowOff>85725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5495926"/>
          <a:ext cx="7124699" cy="1247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III. Nachtrag zur Ergänzenden Verordnung über das Arbeitsverhältnis der Mittelschul-Lehrpersonen </a:t>
          </a:r>
          <a:endParaRPr lang="de-CH" sz="900"/>
        </a:p>
        <a:p>
          <a:endParaRPr lang="de-CH" sz="900" b="1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c) Erweiterter Berufsauftrag </a:t>
          </a:r>
        </a:p>
        <a:p>
          <a:r>
            <a:rPr lang="de-CH" sz="9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Art. 14c</a:t>
          </a:r>
          <a:endParaRPr lang="de-CH" sz="900" b="1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CH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Bei einem Beschäftigungsgrad von 100 Prozent beträgt der erweiterte Auttrag 6 Stellenprozente. </a:t>
          </a:r>
        </a:p>
        <a:p>
          <a:pPr marL="0" indent="0"/>
          <a:endParaRPr lang="de-CH" sz="9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fontAlgn="base"/>
          <a:r>
            <a:rPr lang="de-CH" sz="9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Art 18</a:t>
          </a:r>
        </a:p>
        <a:p>
          <a:pPr marL="0" indent="0" fontAlgn="base"/>
          <a:r>
            <a:rPr lang="de-CH" sz="9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Die Lehrperson mit einem Beschäftigungsgrad von 100% wird im Lehrauftrag um 12.3 Stellenprozente entlastet....</a:t>
          </a:r>
        </a:p>
        <a:p>
          <a:endParaRPr lang="de-CH" sz="900" b="0"/>
        </a:p>
      </xdr:txBody>
    </xdr:sp>
    <xdr:clientData/>
  </xdr:twoCellAnchor>
  <xdr:twoCellAnchor>
    <xdr:from>
      <xdr:col>5</xdr:col>
      <xdr:colOff>76200</xdr:colOff>
      <xdr:row>10</xdr:row>
      <xdr:rowOff>104775</xdr:rowOff>
    </xdr:from>
    <xdr:to>
      <xdr:col>5</xdr:col>
      <xdr:colOff>1304925</xdr:colOff>
      <xdr:row>23</xdr:row>
      <xdr:rowOff>104775</xdr:rowOff>
    </xdr:to>
    <xdr:sp macro="" textlink="">
      <xdr:nvSpPr>
        <xdr:cNvPr id="8" name="Abgerundete rechteckige Legend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895725" y="2362200"/>
          <a:ext cx="1228725" cy="2133600"/>
        </a:xfrm>
        <a:prstGeom prst="wedgeRoundRectCallout">
          <a:avLst>
            <a:gd name="adj1" fmla="val -18625"/>
            <a:gd name="adj2" fmla="val -62281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berechnet und wird als </a:t>
          </a:r>
          <a:r>
            <a:rPr lang="de-CH" sz="1050" b="1" baseline="0">
              <a:solidFill>
                <a:sysClr val="windowText" lastClr="000000"/>
              </a:solidFill>
            </a:rPr>
            <a:t>Altersentlastung</a:t>
          </a:r>
          <a:r>
            <a:rPr lang="de-CH" sz="1050" baseline="0">
              <a:solidFill>
                <a:sysClr val="windowText" lastClr="000000"/>
              </a:solidFill>
            </a:rPr>
            <a:t> in den Lehrauftrag übernommen.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70485</xdr:colOff>
      <xdr:row>10</xdr:row>
      <xdr:rowOff>118109</xdr:rowOff>
    </xdr:from>
    <xdr:to>
      <xdr:col>2</xdr:col>
      <xdr:colOff>1310641</xdr:colOff>
      <xdr:row>23</xdr:row>
      <xdr:rowOff>127635</xdr:rowOff>
    </xdr:to>
    <xdr:sp macro="" textlink="">
      <xdr:nvSpPr>
        <xdr:cNvPr id="9" name="Abgerundete rechteckige Legend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85085" y="2388869"/>
          <a:ext cx="1240156" cy="2204086"/>
        </a:xfrm>
        <a:prstGeom prst="wedgeRoundRectCallout">
          <a:avLst>
            <a:gd name="adj1" fmla="val -19400"/>
            <a:gd name="adj2" fmla="val -62038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de-CH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Hier die Stellenprozente für die besonderen Aufträge eintragen (Tabelle besondere Aufträge).</a:t>
          </a:r>
        </a:p>
      </xdr:txBody>
    </xdr:sp>
    <xdr:clientData/>
  </xdr:twoCellAnchor>
  <xdr:twoCellAnchor>
    <xdr:from>
      <xdr:col>3</xdr:col>
      <xdr:colOff>57150</xdr:colOff>
      <xdr:row>10</xdr:row>
      <xdr:rowOff>104775</xdr:rowOff>
    </xdr:from>
    <xdr:to>
      <xdr:col>3</xdr:col>
      <xdr:colOff>1285875</xdr:colOff>
      <xdr:row>23</xdr:row>
      <xdr:rowOff>104775</xdr:rowOff>
    </xdr:to>
    <xdr:sp macro="" textlink="">
      <xdr:nvSpPr>
        <xdr:cNvPr id="10" name="Abgerundete rechteckige Legend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981450" y="2375535"/>
          <a:ext cx="1228725" cy="2194560"/>
        </a:xfrm>
        <a:prstGeom prst="wedgeRoundRectCallout">
          <a:avLst>
            <a:gd name="adj1" fmla="val -18625"/>
            <a:gd name="adj2" fmla="val -62281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aus den Spalten Unterricht und besondere Aufträge errechnet.</a:t>
          </a:r>
        </a:p>
        <a:p>
          <a:pPr algn="ctr"/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0</xdr:col>
      <xdr:colOff>1438275</xdr:colOff>
      <xdr:row>16</xdr:row>
      <xdr:rowOff>9525</xdr:rowOff>
    </xdr:to>
    <xdr:sp macro="" textlink="">
      <xdr:nvSpPr>
        <xdr:cNvPr id="2" name="Abgerundete rechteckige Legen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1537335"/>
          <a:ext cx="790575" cy="1154430"/>
        </a:xfrm>
        <a:prstGeom prst="wedgeRoundRectCallout">
          <a:avLst>
            <a:gd name="adj1" fmla="val -18738"/>
            <a:gd name="adj2" fmla="val -67166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den Beschäftigungsgrad</a:t>
          </a:r>
          <a:r>
            <a:rPr lang="de-CH" sz="1050" baseline="0">
              <a:solidFill>
                <a:sysClr val="windowText" lastClr="000000"/>
              </a:solidFill>
            </a:rPr>
            <a:t> gemäss Anstellung (Vertrag) eintragen.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1381125</xdr:colOff>
      <xdr:row>21</xdr:row>
      <xdr:rowOff>152400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92480" y="1604010"/>
          <a:ext cx="794385" cy="2068830"/>
        </a:xfrm>
        <a:prstGeom prst="wedgeRoundRectCallout">
          <a:avLst>
            <a:gd name="adj1" fmla="val -18625"/>
            <a:gd name="adj2" fmla="val -62281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berechnet und muss als </a:t>
          </a:r>
          <a:r>
            <a:rPr lang="de-CH" sz="1050" b="1" baseline="0">
              <a:solidFill>
                <a:sysClr val="windowText" lastClr="000000"/>
              </a:solidFill>
            </a:rPr>
            <a:t>erweiterter Auftrag </a:t>
          </a:r>
          <a:r>
            <a:rPr lang="de-CH" sz="1050" baseline="0">
              <a:solidFill>
                <a:sysClr val="windowText" lastClr="000000"/>
              </a:solidFill>
            </a:rPr>
            <a:t>in den Lehrauftrag übernommen werden.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1466850</xdr:colOff>
      <xdr:row>9</xdr:row>
      <xdr:rowOff>104775</xdr:rowOff>
    </xdr:from>
    <xdr:to>
      <xdr:col>2</xdr:col>
      <xdr:colOff>1352550</xdr:colOff>
      <xdr:row>22</xdr:row>
      <xdr:rowOff>0</xdr:rowOff>
    </xdr:to>
    <xdr:sp macro="" textlink="">
      <xdr:nvSpPr>
        <xdr:cNvPr id="4" name="Abgerundete rechteckige Legen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581150" y="1613535"/>
          <a:ext cx="792480" cy="2074545"/>
        </a:xfrm>
        <a:prstGeom prst="wedgeRoundRectCallout">
          <a:avLst>
            <a:gd name="adj1" fmla="val -18625"/>
            <a:gd name="adj2" fmla="val -62281"/>
            <a:gd name="adj3" fmla="val 16667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050">
              <a:solidFill>
                <a:sysClr val="windowText" lastClr="000000"/>
              </a:solidFill>
            </a:rPr>
            <a:t>Hier nichts eintragen. </a:t>
          </a:r>
          <a:r>
            <a:rPr lang="de-CH" sz="1050" baseline="0">
              <a:solidFill>
                <a:sysClr val="windowText" lastClr="000000"/>
              </a:solidFill>
            </a:rPr>
            <a:t> Diese Zahl wird berechnet und kann als </a:t>
          </a:r>
          <a:r>
            <a:rPr lang="de-CH" sz="1050" b="1" baseline="0">
              <a:solidFill>
                <a:sysClr val="windowText" lastClr="000000"/>
              </a:solidFill>
            </a:rPr>
            <a:t>Altersentlastung </a:t>
          </a:r>
          <a:r>
            <a:rPr lang="de-CH" sz="1050" baseline="0">
              <a:solidFill>
                <a:sysClr val="windowText" lastClr="000000"/>
              </a:solidFill>
            </a:rPr>
            <a:t>in den Lehrauftrag übernommen werden.</a:t>
          </a:r>
          <a:endParaRPr lang="de-CH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selection activeCell="C17" sqref="C17"/>
    </sheetView>
  </sheetViews>
  <sheetFormatPr baseColWidth="10" defaultRowHeight="12.75" x14ac:dyDescent="0.2"/>
  <cols>
    <col min="1" max="1" width="29" customWidth="1"/>
    <col min="2" max="7" width="10.5703125" customWidth="1"/>
  </cols>
  <sheetData>
    <row r="1" spans="1:10" ht="18" x14ac:dyDescent="0.25">
      <c r="A1" s="42" t="s">
        <v>68</v>
      </c>
      <c r="B1" s="41"/>
      <c r="C1" s="41"/>
      <c r="D1" s="41"/>
      <c r="E1" s="41"/>
      <c r="J1" s="36"/>
    </row>
    <row r="2" spans="1:10" ht="18.75" thickBot="1" x14ac:dyDescent="0.3">
      <c r="A2" s="42"/>
      <c r="B2" s="41"/>
      <c r="C2" s="41"/>
      <c r="D2" s="41"/>
      <c r="E2" s="41"/>
    </row>
    <row r="3" spans="1:10" ht="47.25" customHeight="1" thickBot="1" x14ac:dyDescent="0.25">
      <c r="A3" s="151" t="s">
        <v>75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3.5" thickBot="1" x14ac:dyDescent="0.25"/>
    <row r="5" spans="1:10" ht="17.25" customHeight="1" thickBot="1" x14ac:dyDescent="0.3">
      <c r="A5" s="148" t="s">
        <v>27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39.75" customHeight="1" thickBot="1" x14ac:dyDescent="0.25">
      <c r="A6" s="53" t="s">
        <v>26</v>
      </c>
      <c r="B6" s="49">
        <v>0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8">
        <v>8</v>
      </c>
    </row>
    <row r="7" spans="1:10" x14ac:dyDescent="0.2">
      <c r="A7" s="54">
        <v>1</v>
      </c>
      <c r="B7" s="50">
        <f>$A7*94/23-B$6*$A7*94/19.5/23</f>
        <v>4.0869565217391308</v>
      </c>
      <c r="C7" s="45">
        <f t="shared" ref="C7:J7" si="0">$A7*94/23-C$6*$A7*94/19.5/23</f>
        <v>3.8773690078037908</v>
      </c>
      <c r="D7" s="45">
        <f t="shared" si="0"/>
        <v>3.6677814938684508</v>
      </c>
      <c r="E7" s="45">
        <f t="shared" si="0"/>
        <v>3.4581939799331107</v>
      </c>
      <c r="F7" s="45">
        <f t="shared" si="0"/>
        <v>3.2486064659977707</v>
      </c>
      <c r="G7" s="45">
        <f t="shared" si="0"/>
        <v>3.0390189520624307</v>
      </c>
      <c r="H7" s="45">
        <f t="shared" si="0"/>
        <v>2.8294314381270906</v>
      </c>
      <c r="I7" s="45">
        <f t="shared" si="0"/>
        <v>2.6198439241917506</v>
      </c>
      <c r="J7" s="46">
        <f t="shared" si="0"/>
        <v>2.4102564102564106</v>
      </c>
    </row>
    <row r="8" spans="1:10" x14ac:dyDescent="0.2">
      <c r="A8" s="55">
        <v>2</v>
      </c>
      <c r="B8" s="51">
        <f t="shared" ref="B8:J12" si="1">$A8*94/23-B$6*$A8*94/19.5/23</f>
        <v>8.1739130434782616</v>
      </c>
      <c r="C8" s="39">
        <f t="shared" si="1"/>
        <v>7.7547380156075816</v>
      </c>
      <c r="D8" s="39">
        <f t="shared" si="1"/>
        <v>7.3355629877369015</v>
      </c>
      <c r="E8" s="39">
        <f t="shared" si="1"/>
        <v>6.9163879598662215</v>
      </c>
      <c r="F8" s="39">
        <f t="shared" si="1"/>
        <v>6.4972129319955414</v>
      </c>
      <c r="G8" s="39">
        <f t="shared" si="1"/>
        <v>6.0780379041248613</v>
      </c>
      <c r="H8" s="39">
        <f t="shared" si="1"/>
        <v>5.6588628762541813</v>
      </c>
      <c r="I8" s="39">
        <f t="shared" si="1"/>
        <v>5.2396878483835012</v>
      </c>
      <c r="J8" s="40">
        <f t="shared" si="1"/>
        <v>4.8205128205128212</v>
      </c>
    </row>
    <row r="9" spans="1:10" x14ac:dyDescent="0.2">
      <c r="A9" s="55">
        <v>3</v>
      </c>
      <c r="B9" s="51">
        <f t="shared" si="1"/>
        <v>12.260869565217391</v>
      </c>
      <c r="C9" s="39">
        <f t="shared" si="1"/>
        <v>11.63210702341137</v>
      </c>
      <c r="D9" s="39">
        <f t="shared" si="1"/>
        <v>11.00334448160535</v>
      </c>
      <c r="E9" s="39">
        <f t="shared" si="1"/>
        <v>10.374581939799331</v>
      </c>
      <c r="F9" s="39">
        <f t="shared" si="1"/>
        <v>9.7458193979933103</v>
      </c>
      <c r="G9" s="39">
        <f t="shared" si="1"/>
        <v>9.1170568561872898</v>
      </c>
      <c r="H9" s="39">
        <f t="shared" si="1"/>
        <v>8.488294314381271</v>
      </c>
      <c r="I9" s="39">
        <f t="shared" si="1"/>
        <v>7.8595317725752505</v>
      </c>
      <c r="J9" s="40">
        <f t="shared" si="1"/>
        <v>7.2307692307692299</v>
      </c>
    </row>
    <row r="10" spans="1:10" x14ac:dyDescent="0.2">
      <c r="A10" s="55">
        <v>4</v>
      </c>
      <c r="B10" s="51">
        <f t="shared" si="1"/>
        <v>16.347826086956523</v>
      </c>
      <c r="C10" s="39">
        <f t="shared" si="1"/>
        <v>15.509476031215163</v>
      </c>
      <c r="D10" s="39">
        <f t="shared" si="1"/>
        <v>14.671125975473803</v>
      </c>
      <c r="E10" s="39">
        <f t="shared" si="1"/>
        <v>13.832775919732443</v>
      </c>
      <c r="F10" s="39">
        <f t="shared" si="1"/>
        <v>12.994425863991083</v>
      </c>
      <c r="G10" s="39">
        <f t="shared" si="1"/>
        <v>12.156075808249723</v>
      </c>
      <c r="H10" s="39">
        <f t="shared" si="1"/>
        <v>11.317725752508363</v>
      </c>
      <c r="I10" s="39">
        <f t="shared" si="1"/>
        <v>10.479375696767002</v>
      </c>
      <c r="J10" s="40">
        <f t="shared" si="1"/>
        <v>9.6410256410256423</v>
      </c>
    </row>
    <row r="11" spans="1:10" x14ac:dyDescent="0.2">
      <c r="A11" s="55">
        <v>5</v>
      </c>
      <c r="B11" s="51">
        <f t="shared" si="1"/>
        <v>20.434782608695652</v>
      </c>
      <c r="C11" s="39">
        <f t="shared" si="1"/>
        <v>19.386845039018951</v>
      </c>
      <c r="D11" s="39">
        <f t="shared" si="1"/>
        <v>18.338907469342253</v>
      </c>
      <c r="E11" s="39">
        <f t="shared" si="1"/>
        <v>17.290969899665551</v>
      </c>
      <c r="F11" s="39">
        <f t="shared" si="1"/>
        <v>16.24303232998885</v>
      </c>
      <c r="G11" s="39">
        <f t="shared" si="1"/>
        <v>15.195094760312152</v>
      </c>
      <c r="H11" s="39">
        <f t="shared" si="1"/>
        <v>14.147157190635451</v>
      </c>
      <c r="I11" s="39">
        <f t="shared" si="1"/>
        <v>13.099219620958751</v>
      </c>
      <c r="J11" s="40">
        <f t="shared" si="1"/>
        <v>12.051282051282051</v>
      </c>
    </row>
    <row r="12" spans="1:10" ht="13.5" thickBot="1" x14ac:dyDescent="0.25">
      <c r="A12" s="56">
        <v>6</v>
      </c>
      <c r="B12" s="52">
        <f t="shared" si="1"/>
        <v>24.521739130434781</v>
      </c>
      <c r="C12" s="43">
        <f t="shared" si="1"/>
        <v>23.26421404682274</v>
      </c>
      <c r="D12" s="43">
        <f t="shared" si="1"/>
        <v>22.006688963210699</v>
      </c>
      <c r="E12" s="43">
        <f t="shared" si="1"/>
        <v>20.749163879598662</v>
      </c>
      <c r="F12" s="43">
        <f t="shared" si="1"/>
        <v>19.491638795986621</v>
      </c>
      <c r="G12" s="43">
        <f t="shared" si="1"/>
        <v>18.23411371237458</v>
      </c>
      <c r="H12" s="43">
        <f t="shared" si="1"/>
        <v>16.976588628762542</v>
      </c>
      <c r="I12" s="43">
        <f t="shared" si="1"/>
        <v>15.719063545150501</v>
      </c>
      <c r="J12" s="44">
        <f t="shared" si="1"/>
        <v>14.46153846153846</v>
      </c>
    </row>
    <row r="13" spans="1:10" x14ac:dyDescent="0.2">
      <c r="A13" t="s">
        <v>28</v>
      </c>
    </row>
    <row r="14" spans="1:10" ht="13.5" thickBot="1" x14ac:dyDescent="0.25"/>
    <row r="15" spans="1:10" ht="17.25" customHeight="1" thickBot="1" x14ac:dyDescent="0.3">
      <c r="A15" s="145" t="s">
        <v>76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39.75" customHeight="1" thickBot="1" x14ac:dyDescent="0.25">
      <c r="A16" s="67" t="s">
        <v>26</v>
      </c>
      <c r="B16" s="68">
        <v>0</v>
      </c>
      <c r="C16" s="69">
        <v>1</v>
      </c>
      <c r="D16" s="69">
        <v>2</v>
      </c>
      <c r="E16" s="69">
        <v>3</v>
      </c>
      <c r="F16" s="69">
        <v>4</v>
      </c>
      <c r="G16" s="69">
        <v>5</v>
      </c>
      <c r="H16" s="69">
        <v>6</v>
      </c>
      <c r="I16" s="69">
        <v>7</v>
      </c>
      <c r="J16" s="70">
        <v>8</v>
      </c>
    </row>
    <row r="17" spans="1:10" x14ac:dyDescent="0.2">
      <c r="A17" s="63">
        <v>1</v>
      </c>
      <c r="B17" s="64">
        <f>$A17*94/25-B$16*$A17*94/19.5/25</f>
        <v>3.76</v>
      </c>
      <c r="C17" s="65">
        <f t="shared" ref="C17:J17" si="2">$A17*94/25-C$16*$A17*94/19.5/25</f>
        <v>3.5671794871794869</v>
      </c>
      <c r="D17" s="65">
        <f t="shared" si="2"/>
        <v>3.3743589743589739</v>
      </c>
      <c r="E17" s="65">
        <f t="shared" si="2"/>
        <v>3.1815384615384614</v>
      </c>
      <c r="F17" s="65">
        <f t="shared" si="2"/>
        <v>2.9887179487179485</v>
      </c>
      <c r="G17" s="65">
        <f t="shared" si="2"/>
        <v>2.7958974358974356</v>
      </c>
      <c r="H17" s="65">
        <f t="shared" si="2"/>
        <v>2.6030769230769231</v>
      </c>
      <c r="I17" s="65">
        <f t="shared" si="2"/>
        <v>2.4102564102564097</v>
      </c>
      <c r="J17" s="66">
        <f t="shared" si="2"/>
        <v>2.2174358974358972</v>
      </c>
    </row>
    <row r="18" spans="1:10" x14ac:dyDescent="0.2">
      <c r="A18" s="61">
        <v>2</v>
      </c>
      <c r="B18" s="59">
        <f t="shared" ref="B18:J22" si="3">$A18*94/25-B$16*$A18*94/19.5/25</f>
        <v>7.52</v>
      </c>
      <c r="C18" s="37">
        <f t="shared" si="3"/>
        <v>7.1343589743589737</v>
      </c>
      <c r="D18" s="37">
        <f t="shared" si="3"/>
        <v>6.7487179487179478</v>
      </c>
      <c r="E18" s="37">
        <f t="shared" si="3"/>
        <v>6.3630769230769229</v>
      </c>
      <c r="F18" s="37">
        <f t="shared" si="3"/>
        <v>5.977435897435897</v>
      </c>
      <c r="G18" s="37">
        <f t="shared" si="3"/>
        <v>5.5917948717948711</v>
      </c>
      <c r="H18" s="37">
        <f t="shared" si="3"/>
        <v>5.2061538461538461</v>
      </c>
      <c r="I18" s="37">
        <f t="shared" si="3"/>
        <v>4.8205128205128194</v>
      </c>
      <c r="J18" s="38">
        <f t="shared" si="3"/>
        <v>4.4348717948717944</v>
      </c>
    </row>
    <row r="19" spans="1:10" x14ac:dyDescent="0.2">
      <c r="A19" s="61">
        <v>3</v>
      </c>
      <c r="B19" s="59">
        <f t="shared" si="3"/>
        <v>11.28</v>
      </c>
      <c r="C19" s="37">
        <f t="shared" si="3"/>
        <v>10.70153846153846</v>
      </c>
      <c r="D19" s="37">
        <f t="shared" si="3"/>
        <v>10.123076923076923</v>
      </c>
      <c r="E19" s="37">
        <f t="shared" si="3"/>
        <v>9.5446153846153834</v>
      </c>
      <c r="F19" s="37">
        <f t="shared" si="3"/>
        <v>8.9661538461538459</v>
      </c>
      <c r="G19" s="37">
        <f t="shared" si="3"/>
        <v>8.3876923076923067</v>
      </c>
      <c r="H19" s="37">
        <f t="shared" si="3"/>
        <v>7.8092307692307683</v>
      </c>
      <c r="I19" s="37">
        <f t="shared" si="3"/>
        <v>7.2307692307692299</v>
      </c>
      <c r="J19" s="38">
        <f t="shared" si="3"/>
        <v>6.6523076923076916</v>
      </c>
    </row>
    <row r="20" spans="1:10" x14ac:dyDescent="0.2">
      <c r="A20" s="61">
        <v>4</v>
      </c>
      <c r="B20" s="59">
        <f t="shared" si="3"/>
        <v>15.04</v>
      </c>
      <c r="C20" s="37">
        <f t="shared" si="3"/>
        <v>14.268717948717947</v>
      </c>
      <c r="D20" s="37">
        <f t="shared" si="3"/>
        <v>13.497435897435896</v>
      </c>
      <c r="E20" s="37">
        <f t="shared" si="3"/>
        <v>12.726153846153846</v>
      </c>
      <c r="F20" s="37">
        <f t="shared" si="3"/>
        <v>11.954871794871794</v>
      </c>
      <c r="G20" s="37">
        <f t="shared" si="3"/>
        <v>11.183589743589742</v>
      </c>
      <c r="H20" s="37">
        <f t="shared" si="3"/>
        <v>10.412307692307692</v>
      </c>
      <c r="I20" s="37">
        <f t="shared" si="3"/>
        <v>9.6410256410256387</v>
      </c>
      <c r="J20" s="38">
        <f t="shared" si="3"/>
        <v>8.8697435897435888</v>
      </c>
    </row>
    <row r="21" spans="1:10" x14ac:dyDescent="0.2">
      <c r="A21" s="61">
        <v>5</v>
      </c>
      <c r="B21" s="59">
        <f t="shared" si="3"/>
        <v>18.8</v>
      </c>
      <c r="C21" s="37">
        <f t="shared" si="3"/>
        <v>17.835897435897436</v>
      </c>
      <c r="D21" s="37">
        <f t="shared" si="3"/>
        <v>16.871794871794872</v>
      </c>
      <c r="E21" s="37">
        <f t="shared" si="3"/>
        <v>15.907692307692308</v>
      </c>
      <c r="F21" s="37">
        <f t="shared" si="3"/>
        <v>14.943589743589744</v>
      </c>
      <c r="G21" s="37">
        <f t="shared" si="3"/>
        <v>13.97948717948718</v>
      </c>
      <c r="H21" s="37">
        <f t="shared" si="3"/>
        <v>13.015384615384615</v>
      </c>
      <c r="I21" s="37">
        <f t="shared" si="3"/>
        <v>12.051282051282051</v>
      </c>
      <c r="J21" s="38">
        <f t="shared" si="3"/>
        <v>11.087179487179487</v>
      </c>
    </row>
    <row r="22" spans="1:10" ht="13.5" thickBot="1" x14ac:dyDescent="0.25">
      <c r="A22" s="62">
        <v>6</v>
      </c>
      <c r="B22" s="60">
        <f t="shared" si="3"/>
        <v>22.56</v>
      </c>
      <c r="C22" s="57">
        <f t="shared" si="3"/>
        <v>21.40307692307692</v>
      </c>
      <c r="D22" s="57">
        <f t="shared" si="3"/>
        <v>20.246153846153845</v>
      </c>
      <c r="E22" s="57">
        <f t="shared" si="3"/>
        <v>19.089230769230767</v>
      </c>
      <c r="F22" s="57">
        <f t="shared" si="3"/>
        <v>17.932307692307692</v>
      </c>
      <c r="G22" s="57">
        <f t="shared" si="3"/>
        <v>16.775384615384613</v>
      </c>
      <c r="H22" s="57">
        <f t="shared" si="3"/>
        <v>15.618461538461537</v>
      </c>
      <c r="I22" s="57">
        <f t="shared" si="3"/>
        <v>14.46153846153846</v>
      </c>
      <c r="J22" s="58">
        <f t="shared" si="3"/>
        <v>13.304615384615383</v>
      </c>
    </row>
    <row r="23" spans="1:10" x14ac:dyDescent="0.2">
      <c r="A23" t="s">
        <v>29</v>
      </c>
    </row>
    <row r="24" spans="1:10" ht="13.5" thickBot="1" x14ac:dyDescent="0.25"/>
    <row r="25" spans="1:10" ht="16.5" thickBot="1" x14ac:dyDescent="0.3">
      <c r="A25" s="142" t="s">
        <v>31</v>
      </c>
      <c r="B25" s="143"/>
      <c r="C25" s="143"/>
      <c r="D25" s="143"/>
      <c r="E25" s="143"/>
      <c r="F25" s="143"/>
      <c r="G25" s="143"/>
      <c r="H25" s="143"/>
      <c r="I25" s="143"/>
      <c r="J25" s="144"/>
    </row>
    <row r="26" spans="1:10" ht="38.25" customHeight="1" thickBot="1" x14ac:dyDescent="0.25">
      <c r="A26" s="126" t="s">
        <v>26</v>
      </c>
      <c r="B26" s="127">
        <v>0</v>
      </c>
      <c r="C26" s="128">
        <v>1</v>
      </c>
      <c r="D26" s="128">
        <v>2</v>
      </c>
      <c r="E26" s="128">
        <v>3</v>
      </c>
      <c r="F26" s="128">
        <v>4</v>
      </c>
      <c r="G26" s="128">
        <v>5</v>
      </c>
      <c r="H26" s="128">
        <v>6</v>
      </c>
      <c r="I26" s="128">
        <v>7</v>
      </c>
      <c r="J26" s="129">
        <v>8</v>
      </c>
    </row>
    <row r="27" spans="1:10" x14ac:dyDescent="0.2">
      <c r="A27" s="130">
        <v>1</v>
      </c>
      <c r="B27" s="131">
        <f>$A27*94/28-B$26*$A27*94/19.5/28</f>
        <v>3.3571428571428572</v>
      </c>
      <c r="C27" s="132">
        <f t="shared" ref="C27:J27" si="4">$A27*94/28-C$26*$A27*94/19.5/28</f>
        <v>3.1849816849816852</v>
      </c>
      <c r="D27" s="132">
        <f t="shared" si="4"/>
        <v>3.0128205128205128</v>
      </c>
      <c r="E27" s="132">
        <f t="shared" si="4"/>
        <v>2.8406593406593408</v>
      </c>
      <c r="F27" s="132">
        <f t="shared" si="4"/>
        <v>2.6684981684981688</v>
      </c>
      <c r="G27" s="132">
        <f t="shared" si="4"/>
        <v>2.4963369963369964</v>
      </c>
      <c r="H27" s="132">
        <f t="shared" si="4"/>
        <v>2.3241758241758239</v>
      </c>
      <c r="I27" s="132">
        <f t="shared" si="4"/>
        <v>2.1520146520146524</v>
      </c>
      <c r="J27" s="133">
        <f t="shared" si="4"/>
        <v>1.9798534798534799</v>
      </c>
    </row>
    <row r="28" spans="1:10" x14ac:dyDescent="0.2">
      <c r="A28" s="134">
        <v>2</v>
      </c>
      <c r="B28" s="135">
        <f t="shared" ref="B28:J32" si="5">$A28*94/28-B$26*$A28*94/19.5/28</f>
        <v>6.7142857142857144</v>
      </c>
      <c r="C28" s="136">
        <f t="shared" si="5"/>
        <v>6.3699633699633704</v>
      </c>
      <c r="D28" s="136">
        <f t="shared" si="5"/>
        <v>6.0256410256410255</v>
      </c>
      <c r="E28" s="136">
        <f t="shared" si="5"/>
        <v>5.6813186813186816</v>
      </c>
      <c r="F28" s="136">
        <f t="shared" si="5"/>
        <v>5.3369963369963376</v>
      </c>
      <c r="G28" s="136">
        <f t="shared" si="5"/>
        <v>4.9926739926739927</v>
      </c>
      <c r="H28" s="136">
        <f t="shared" si="5"/>
        <v>4.6483516483516478</v>
      </c>
      <c r="I28" s="136">
        <f t="shared" si="5"/>
        <v>4.3040293040293047</v>
      </c>
      <c r="J28" s="137">
        <f t="shared" si="5"/>
        <v>3.9597069597069599</v>
      </c>
    </row>
    <row r="29" spans="1:10" x14ac:dyDescent="0.2">
      <c r="A29" s="134">
        <v>3</v>
      </c>
      <c r="B29" s="135">
        <f t="shared" si="5"/>
        <v>10.071428571428571</v>
      </c>
      <c r="C29" s="136">
        <f t="shared" si="5"/>
        <v>9.5549450549450547</v>
      </c>
      <c r="D29" s="136">
        <f t="shared" si="5"/>
        <v>9.0384615384615383</v>
      </c>
      <c r="E29" s="136">
        <f t="shared" si="5"/>
        <v>8.5219780219780219</v>
      </c>
      <c r="F29" s="136">
        <f t="shared" si="5"/>
        <v>8.0054945054945055</v>
      </c>
      <c r="G29" s="136">
        <f t="shared" si="5"/>
        <v>7.4890109890109891</v>
      </c>
      <c r="H29" s="136">
        <f t="shared" si="5"/>
        <v>6.9725274725274726</v>
      </c>
      <c r="I29" s="136">
        <f t="shared" si="5"/>
        <v>6.4560439560439562</v>
      </c>
      <c r="J29" s="137">
        <f t="shared" si="5"/>
        <v>5.9395604395604389</v>
      </c>
    </row>
    <row r="30" spans="1:10" x14ac:dyDescent="0.2">
      <c r="A30" s="134">
        <v>4</v>
      </c>
      <c r="B30" s="135">
        <f t="shared" si="5"/>
        <v>13.428571428571429</v>
      </c>
      <c r="C30" s="136">
        <f t="shared" si="5"/>
        <v>12.739926739926741</v>
      </c>
      <c r="D30" s="136">
        <f t="shared" si="5"/>
        <v>12.051282051282051</v>
      </c>
      <c r="E30" s="136">
        <f t="shared" si="5"/>
        <v>11.362637362637363</v>
      </c>
      <c r="F30" s="136">
        <f t="shared" si="5"/>
        <v>10.673992673992675</v>
      </c>
      <c r="G30" s="136">
        <f t="shared" si="5"/>
        <v>9.9853479853479854</v>
      </c>
      <c r="H30" s="136">
        <f t="shared" si="5"/>
        <v>9.2967032967032956</v>
      </c>
      <c r="I30" s="136">
        <f t="shared" si="5"/>
        <v>8.6080586080586095</v>
      </c>
      <c r="J30" s="137">
        <f t="shared" si="5"/>
        <v>7.9194139194139197</v>
      </c>
    </row>
    <row r="31" spans="1:10" x14ac:dyDescent="0.2">
      <c r="A31" s="134">
        <v>5</v>
      </c>
      <c r="B31" s="135">
        <f t="shared" si="5"/>
        <v>16.785714285714285</v>
      </c>
      <c r="C31" s="136">
        <f t="shared" si="5"/>
        <v>15.924908424908423</v>
      </c>
      <c r="D31" s="136">
        <f t="shared" si="5"/>
        <v>15.064102564102564</v>
      </c>
      <c r="E31" s="136">
        <f t="shared" si="5"/>
        <v>14.203296703296703</v>
      </c>
      <c r="F31" s="136">
        <f t="shared" si="5"/>
        <v>13.342490842490841</v>
      </c>
      <c r="G31" s="136">
        <f t="shared" si="5"/>
        <v>12.481684981684982</v>
      </c>
      <c r="H31" s="136">
        <f t="shared" si="5"/>
        <v>11.62087912087912</v>
      </c>
      <c r="I31" s="136">
        <f t="shared" si="5"/>
        <v>10.760073260073259</v>
      </c>
      <c r="J31" s="137">
        <f t="shared" si="5"/>
        <v>9.8992673992673978</v>
      </c>
    </row>
    <row r="32" spans="1:10" ht="13.5" thickBot="1" x14ac:dyDescent="0.25">
      <c r="A32" s="138">
        <v>6</v>
      </c>
      <c r="B32" s="139">
        <f t="shared" si="5"/>
        <v>20.142857142857142</v>
      </c>
      <c r="C32" s="140">
        <f t="shared" si="5"/>
        <v>19.109890109890109</v>
      </c>
      <c r="D32" s="140">
        <f t="shared" si="5"/>
        <v>18.076923076923077</v>
      </c>
      <c r="E32" s="140">
        <f t="shared" si="5"/>
        <v>17.043956043956044</v>
      </c>
      <c r="F32" s="140">
        <f t="shared" si="5"/>
        <v>16.010989010989011</v>
      </c>
      <c r="G32" s="140">
        <f t="shared" si="5"/>
        <v>14.978021978021978</v>
      </c>
      <c r="H32" s="140">
        <f t="shared" si="5"/>
        <v>13.945054945054945</v>
      </c>
      <c r="I32" s="140">
        <f t="shared" si="5"/>
        <v>12.912087912087912</v>
      </c>
      <c r="J32" s="141">
        <f t="shared" si="5"/>
        <v>11.879120879120878</v>
      </c>
    </row>
    <row r="33" spans="1:1" x14ac:dyDescent="0.2">
      <c r="A33" t="s">
        <v>30</v>
      </c>
    </row>
    <row r="36" spans="1:1" x14ac:dyDescent="0.2">
      <c r="A36" s="90" t="s">
        <v>51</v>
      </c>
    </row>
    <row r="37" spans="1:1" x14ac:dyDescent="0.2">
      <c r="A37" s="10" t="s">
        <v>54</v>
      </c>
    </row>
    <row r="38" spans="1:1" x14ac:dyDescent="0.2">
      <c r="A38" s="10" t="s">
        <v>52</v>
      </c>
    </row>
    <row r="40" spans="1:1" x14ac:dyDescent="0.2">
      <c r="A40" s="10" t="s">
        <v>53</v>
      </c>
    </row>
    <row r="41" spans="1:1" x14ac:dyDescent="0.2">
      <c r="A41" s="11" t="s">
        <v>70</v>
      </c>
    </row>
  </sheetData>
  <mergeCells count="4">
    <mergeCell ref="A25:J25"/>
    <mergeCell ref="A15:J15"/>
    <mergeCell ref="A5:J5"/>
    <mergeCell ref="A3:J3"/>
  </mergeCells>
  <printOptions horizontalCentered="1"/>
  <pageMargins left="0.35433070866141736" right="0.35433070866141736" top="0.55118110236220474" bottom="0.78740157480314965" header="0.31496062992125984" footer="0.31496062992125984"/>
  <pageSetup paperSize="9" scale="77" orientation="portrait" r:id="rId1"/>
  <headerFooter>
    <oddFooter>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sqref="A1:D1"/>
    </sheetView>
  </sheetViews>
  <sheetFormatPr baseColWidth="10" defaultRowHeight="12.75" x14ac:dyDescent="0.2"/>
  <cols>
    <col min="1" max="3" width="22.85546875" customWidth="1"/>
    <col min="4" max="4" width="24.140625" customWidth="1"/>
    <col min="5" max="5" width="25" customWidth="1"/>
  </cols>
  <sheetData>
    <row r="1" spans="1:5" ht="18.75" customHeight="1" x14ac:dyDescent="0.25">
      <c r="A1" s="156" t="s">
        <v>69</v>
      </c>
      <c r="B1" s="156"/>
      <c r="C1" s="156"/>
      <c r="D1" s="156"/>
      <c r="E1" s="94"/>
    </row>
    <row r="3" spans="1:5" x14ac:dyDescent="0.2">
      <c r="A3" s="95" t="s">
        <v>58</v>
      </c>
    </row>
    <row r="4" spans="1:5" x14ac:dyDescent="0.2">
      <c r="A4" s="154" t="s">
        <v>59</v>
      </c>
      <c r="B4" s="154"/>
      <c r="C4" s="154"/>
      <c r="D4" s="154"/>
      <c r="E4" s="154"/>
    </row>
    <row r="6" spans="1:5" ht="13.5" thickBot="1" x14ac:dyDescent="0.25"/>
    <row r="7" spans="1:5" ht="45" customHeight="1" thickBot="1" x14ac:dyDescent="0.25">
      <c r="A7" s="96" t="s">
        <v>60</v>
      </c>
      <c r="B7" s="96" t="s">
        <v>1</v>
      </c>
      <c r="C7" s="96" t="s">
        <v>61</v>
      </c>
      <c r="D7" s="97" t="s">
        <v>62</v>
      </c>
    </row>
    <row r="8" spans="1:5" ht="16.5" customHeight="1" x14ac:dyDescent="0.2">
      <c r="A8" s="125">
        <v>3</v>
      </c>
      <c r="B8" s="122">
        <v>3</v>
      </c>
      <c r="C8" s="125">
        <v>1</v>
      </c>
      <c r="D8" s="123">
        <f>IF(B8=1,A8*$D$18-C8*A8*$E$18,IF(B8=2,$D$19*A8-C8*A8*$E$19,IF(B8=3,$D$20*A8-C8*A8*$E$20,"Fehler")))</f>
        <v>9.5549450549450547</v>
      </c>
    </row>
    <row r="9" spans="1:5" ht="40.5" customHeight="1" x14ac:dyDescent="0.2">
      <c r="A9" s="124"/>
      <c r="B9" s="121"/>
      <c r="C9" s="124"/>
      <c r="D9" s="121"/>
      <c r="E9" s="121"/>
    </row>
    <row r="10" spans="1:5" x14ac:dyDescent="0.2">
      <c r="A10" s="121"/>
      <c r="B10" s="121"/>
      <c r="C10" s="121"/>
      <c r="D10" s="121"/>
      <c r="E10" s="121"/>
    </row>
    <row r="11" spans="1:5" x14ac:dyDescent="0.2">
      <c r="A11" s="10" t="s">
        <v>19</v>
      </c>
      <c r="E11" s="98"/>
    </row>
    <row r="12" spans="1:5" x14ac:dyDescent="0.2">
      <c r="A12" s="11" t="s">
        <v>63</v>
      </c>
      <c r="E12" s="98"/>
    </row>
    <row r="13" spans="1:5" x14ac:dyDescent="0.2">
      <c r="A13" s="11"/>
    </row>
    <row r="14" spans="1:5" x14ac:dyDescent="0.2">
      <c r="A14" s="99"/>
    </row>
    <row r="15" spans="1:5" ht="19.5" customHeight="1" x14ac:dyDescent="0.2">
      <c r="A15" s="155" t="s">
        <v>10</v>
      </c>
      <c r="B15" s="155"/>
      <c r="C15" s="155"/>
      <c r="D15" s="155"/>
      <c r="E15" s="155"/>
    </row>
    <row r="16" spans="1:5" ht="13.5" thickBot="1" x14ac:dyDescent="0.25"/>
    <row r="17" spans="1:5" ht="45" customHeight="1" thickBot="1" x14ac:dyDescent="0.25">
      <c r="A17" s="100" t="s">
        <v>1</v>
      </c>
      <c r="B17" s="101" t="s">
        <v>9</v>
      </c>
      <c r="C17" s="102" t="s">
        <v>14</v>
      </c>
      <c r="D17" s="103" t="s">
        <v>16</v>
      </c>
      <c r="E17" s="104" t="s">
        <v>64</v>
      </c>
    </row>
    <row r="18" spans="1:5" x14ac:dyDescent="0.2">
      <c r="A18" s="105" t="s">
        <v>71</v>
      </c>
      <c r="B18" s="106">
        <v>94</v>
      </c>
      <c r="C18" s="107">
        <v>23</v>
      </c>
      <c r="D18" s="108">
        <f>B18/C18</f>
        <v>4.0869565217391308</v>
      </c>
      <c r="E18" s="109">
        <f>D18/19.5</f>
        <v>0.20958751393534003</v>
      </c>
    </row>
    <row r="19" spans="1:5" x14ac:dyDescent="0.2">
      <c r="A19" s="110" t="s">
        <v>72</v>
      </c>
      <c r="B19" s="111">
        <v>94</v>
      </c>
      <c r="C19" s="112">
        <v>25</v>
      </c>
      <c r="D19" s="108">
        <f t="shared" ref="D19:D20" si="0">B19/C19</f>
        <v>3.76</v>
      </c>
      <c r="E19" s="113">
        <f t="shared" ref="E19:E20" si="1">D19/19.5</f>
        <v>0.1928205128205128</v>
      </c>
    </row>
    <row r="20" spans="1:5" ht="13.5" thickBot="1" x14ac:dyDescent="0.25">
      <c r="A20" s="114" t="s">
        <v>0</v>
      </c>
      <c r="B20" s="115">
        <v>94</v>
      </c>
      <c r="C20" s="116">
        <v>28</v>
      </c>
      <c r="D20" s="117">
        <f t="shared" si="0"/>
        <v>3.3571428571428572</v>
      </c>
      <c r="E20" s="118">
        <f t="shared" si="1"/>
        <v>0.17216117216117216</v>
      </c>
    </row>
    <row r="23" spans="1:5" x14ac:dyDescent="0.2">
      <c r="C23" s="119"/>
      <c r="D23" s="120"/>
    </row>
    <row r="36" spans="1:4" x14ac:dyDescent="0.2">
      <c r="A36" s="10" t="s">
        <v>19</v>
      </c>
    </row>
    <row r="37" spans="1:4" x14ac:dyDescent="0.2">
      <c r="A37" s="11" t="s">
        <v>65</v>
      </c>
    </row>
    <row r="38" spans="1:4" x14ac:dyDescent="0.2">
      <c r="A38" s="11" t="s">
        <v>66</v>
      </c>
      <c r="D38" s="95"/>
    </row>
    <row r="39" spans="1:4" x14ac:dyDescent="0.2">
      <c r="A39" s="11" t="s">
        <v>67</v>
      </c>
    </row>
  </sheetData>
  <mergeCells count="3">
    <mergeCell ref="A4:E4"/>
    <mergeCell ref="A15:E15"/>
    <mergeCell ref="A1:D1"/>
  </mergeCells>
  <pageMargins left="0.43307086614173229" right="0.27559055118110237" top="0.43307086614173229" bottom="0.78740157480314965" header="0.31496062992125984" footer="0.43307086614173229"/>
  <pageSetup paperSize="9" scale="64" orientation="portrait" r:id="rId1"/>
  <headerFooter>
    <oddFooter>&amp;R&amp;8&amp;F  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1</xdr:col>
                    <xdr:colOff>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9525</xdr:rowOff>
                  </from>
                  <to>
                    <xdr:col>3</xdr:col>
                    <xdr:colOff>0</xdr:colOff>
                    <xdr:row>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46" zoomScaleNormal="100" workbookViewId="0">
      <selection activeCell="A66" sqref="A66"/>
    </sheetView>
  </sheetViews>
  <sheetFormatPr baseColWidth="10" defaultRowHeight="12.75" x14ac:dyDescent="0.2"/>
  <cols>
    <col min="1" max="1" width="18.140625" customWidth="1"/>
    <col min="2" max="4" width="21.42578125" customWidth="1"/>
    <col min="5" max="5" width="16.140625" customWidth="1"/>
  </cols>
  <sheetData>
    <row r="1" spans="1:6" ht="18.75" customHeight="1" x14ac:dyDescent="0.25">
      <c r="A1" s="4" t="s">
        <v>32</v>
      </c>
      <c r="B1" s="16"/>
      <c r="C1" s="16"/>
      <c r="D1" s="16"/>
      <c r="E1" s="16"/>
      <c r="F1" s="36"/>
    </row>
    <row r="2" spans="1:6" ht="12.75" customHeight="1" thickBot="1" x14ac:dyDescent="0.3">
      <c r="A2" s="4"/>
      <c r="B2" s="16"/>
      <c r="C2" s="16"/>
      <c r="D2" s="16"/>
      <c r="E2" s="16"/>
    </row>
    <row r="3" spans="1:6" ht="25.5" customHeight="1" x14ac:dyDescent="0.2">
      <c r="A3" s="12" t="s">
        <v>23</v>
      </c>
      <c r="B3" s="17" t="s">
        <v>1</v>
      </c>
      <c r="C3" s="13" t="s">
        <v>24</v>
      </c>
    </row>
    <row r="4" spans="1:6" ht="15.75" customHeight="1" thickBot="1" x14ac:dyDescent="0.25">
      <c r="A4" s="85">
        <v>3</v>
      </c>
      <c r="B4" s="86">
        <v>1</v>
      </c>
      <c r="C4" s="8">
        <f>IF(B4=1,A4*$D$81,IF(B4=2,A4*$D$82,IF(B4=3,A4*#REF!,IF(B4=4,A4*$D$83,"Fehler"))))</f>
        <v>12.260869565217392</v>
      </c>
    </row>
    <row r="11" spans="1:6" x14ac:dyDescent="0.2">
      <c r="A11" s="10" t="s">
        <v>22</v>
      </c>
    </row>
    <row r="12" spans="1:6" x14ac:dyDescent="0.2">
      <c r="A12" s="11"/>
    </row>
    <row r="13" spans="1:6" x14ac:dyDescent="0.2">
      <c r="A13" s="10" t="s">
        <v>19</v>
      </c>
    </row>
    <row r="14" spans="1:6" x14ac:dyDescent="0.2">
      <c r="A14" s="11" t="s">
        <v>25</v>
      </c>
    </row>
    <row r="15" spans="1:6" x14ac:dyDescent="0.2">
      <c r="A15" s="11" t="s">
        <v>25</v>
      </c>
    </row>
    <row r="17" spans="1:5" ht="15.75" x14ac:dyDescent="0.25">
      <c r="A17" s="4" t="s">
        <v>33</v>
      </c>
      <c r="B17" s="16"/>
      <c r="C17" s="16"/>
      <c r="D17" s="16"/>
      <c r="E17" s="16"/>
    </row>
    <row r="18" spans="1:5" ht="13.5" thickBot="1" x14ac:dyDescent="0.25">
      <c r="E18" s="36"/>
    </row>
    <row r="19" spans="1:5" ht="25.5" x14ac:dyDescent="0.2">
      <c r="A19" s="12" t="s">
        <v>4</v>
      </c>
      <c r="B19" s="17" t="s">
        <v>1</v>
      </c>
      <c r="C19" s="13" t="s">
        <v>36</v>
      </c>
    </row>
    <row r="20" spans="1:5" ht="13.5" thickBot="1" x14ac:dyDescent="0.25">
      <c r="A20" s="85">
        <v>3</v>
      </c>
      <c r="B20" s="86">
        <v>1</v>
      </c>
      <c r="C20" s="8">
        <f>IF(B20=1,A20*$E$81,IF(B20=2,A20*$E$82,IF(B20=3,A20*$E$83,"Fehler")))</f>
        <v>0.31438127090301005</v>
      </c>
    </row>
    <row r="31" spans="1:5" x14ac:dyDescent="0.2">
      <c r="A31" s="10" t="s">
        <v>19</v>
      </c>
    </row>
    <row r="32" spans="1:5" x14ac:dyDescent="0.2">
      <c r="A32" s="11" t="s">
        <v>37</v>
      </c>
    </row>
    <row r="35" spans="1:2" ht="15.75" x14ac:dyDescent="0.25">
      <c r="A35" s="4" t="s">
        <v>34</v>
      </c>
    </row>
    <row r="37" spans="1:2" x14ac:dyDescent="0.2">
      <c r="A37" s="7" t="s">
        <v>5</v>
      </c>
      <c r="B37" s="71" t="s">
        <v>38</v>
      </c>
    </row>
    <row r="38" spans="1:2" x14ac:dyDescent="0.2">
      <c r="A38" s="6">
        <v>0.5</v>
      </c>
      <c r="B38" s="9">
        <f>94/39/9</f>
        <v>0.26780626780626782</v>
      </c>
    </row>
    <row r="39" spans="1:2" x14ac:dyDescent="0.2">
      <c r="A39" s="6">
        <v>1</v>
      </c>
      <c r="B39" s="9">
        <f>A39*$B$38*2</f>
        <v>0.53561253561253563</v>
      </c>
    </row>
    <row r="40" spans="1:2" x14ac:dyDescent="0.2">
      <c r="A40" s="6">
        <v>1.5</v>
      </c>
      <c r="B40" s="9">
        <f t="shared" ref="B40:B46" si="0">A40*$B$38*2</f>
        <v>0.80341880341880345</v>
      </c>
    </row>
    <row r="41" spans="1:2" x14ac:dyDescent="0.2">
      <c r="A41" s="6">
        <v>2</v>
      </c>
      <c r="B41" s="9">
        <f t="shared" si="0"/>
        <v>1.0712250712250713</v>
      </c>
    </row>
    <row r="42" spans="1:2" x14ac:dyDescent="0.2">
      <c r="A42" s="6">
        <v>2.5</v>
      </c>
      <c r="B42" s="9">
        <f t="shared" si="0"/>
        <v>1.3390313390313391</v>
      </c>
    </row>
    <row r="43" spans="1:2" x14ac:dyDescent="0.2">
      <c r="A43" s="6">
        <v>3</v>
      </c>
      <c r="B43" s="9">
        <f t="shared" si="0"/>
        <v>1.6068376068376069</v>
      </c>
    </row>
    <row r="44" spans="1:2" x14ac:dyDescent="0.2">
      <c r="A44" s="6">
        <v>3.5</v>
      </c>
      <c r="B44" s="9">
        <f t="shared" si="0"/>
        <v>1.8746438746438747</v>
      </c>
    </row>
    <row r="45" spans="1:2" x14ac:dyDescent="0.2">
      <c r="A45" s="6">
        <v>4</v>
      </c>
      <c r="B45" s="9">
        <f t="shared" si="0"/>
        <v>2.1424501424501425</v>
      </c>
    </row>
    <row r="46" spans="1:2" x14ac:dyDescent="0.2">
      <c r="A46" s="6">
        <v>4.5</v>
      </c>
      <c r="B46" s="9">
        <f t="shared" si="0"/>
        <v>2.4102564102564106</v>
      </c>
    </row>
    <row r="47" spans="1:2" ht="15" customHeight="1" x14ac:dyDescent="0.2">
      <c r="A47" s="6">
        <v>5</v>
      </c>
      <c r="B47" s="9">
        <f>B46</f>
        <v>2.4102564102564106</v>
      </c>
    </row>
    <row r="48" spans="1:2" ht="21.75" customHeight="1" x14ac:dyDescent="0.2">
      <c r="A48" s="5" t="s">
        <v>7</v>
      </c>
      <c r="B48" s="9">
        <f>B47</f>
        <v>2.4102564102564106</v>
      </c>
    </row>
    <row r="49" spans="1:2" ht="21.75" customHeight="1" x14ac:dyDescent="0.2"/>
    <row r="56" spans="1:2" x14ac:dyDescent="0.2">
      <c r="A56" s="10" t="s">
        <v>18</v>
      </c>
    </row>
    <row r="57" spans="1:2" x14ac:dyDescent="0.2">
      <c r="A57" s="11" t="s">
        <v>11</v>
      </c>
    </row>
    <row r="58" spans="1:2" x14ac:dyDescent="0.2">
      <c r="A58" s="11" t="s">
        <v>12</v>
      </c>
    </row>
    <row r="59" spans="1:2" x14ac:dyDescent="0.2">
      <c r="A59" s="11" t="s">
        <v>13</v>
      </c>
    </row>
    <row r="60" spans="1:2" x14ac:dyDescent="0.2">
      <c r="A60" s="10"/>
    </row>
    <row r="62" spans="1:2" ht="12.75" customHeight="1" x14ac:dyDescent="0.25">
      <c r="A62" s="4" t="s">
        <v>35</v>
      </c>
    </row>
    <row r="63" spans="1:2" ht="13.5" thickBot="1" x14ac:dyDescent="0.25"/>
    <row r="64" spans="1:2" ht="25.5" x14ac:dyDescent="0.2">
      <c r="A64" s="12" t="s">
        <v>6</v>
      </c>
      <c r="B64" s="13" t="s">
        <v>15</v>
      </c>
    </row>
    <row r="65" spans="1:5" ht="13.5" thickBot="1" x14ac:dyDescent="0.25">
      <c r="A65" s="85">
        <v>6</v>
      </c>
      <c r="B65" s="8">
        <f>100/1906*A65</f>
        <v>0.31479538300104931</v>
      </c>
    </row>
    <row r="75" spans="1:5" x14ac:dyDescent="0.2">
      <c r="A75" s="10" t="s">
        <v>18</v>
      </c>
    </row>
    <row r="76" spans="1:5" x14ac:dyDescent="0.2">
      <c r="A76" s="11" t="s">
        <v>20</v>
      </c>
    </row>
    <row r="77" spans="1:5" x14ac:dyDescent="0.2">
      <c r="A77" s="11" t="s">
        <v>21</v>
      </c>
    </row>
    <row r="79" spans="1:5" ht="13.5" thickBot="1" x14ac:dyDescent="0.25">
      <c r="A79" s="157" t="s">
        <v>10</v>
      </c>
      <c r="B79" s="157"/>
      <c r="C79" s="157"/>
      <c r="D79" s="157"/>
      <c r="E79" s="157"/>
    </row>
    <row r="80" spans="1:5" ht="35.25" customHeight="1" thickBot="1" x14ac:dyDescent="0.25">
      <c r="A80" s="18" t="s">
        <v>1</v>
      </c>
      <c r="B80" s="35" t="s">
        <v>9</v>
      </c>
      <c r="C80" s="19" t="s">
        <v>14</v>
      </c>
      <c r="D80" s="19" t="s">
        <v>16</v>
      </c>
      <c r="E80" s="20" t="s">
        <v>17</v>
      </c>
    </row>
    <row r="81" spans="1:5" x14ac:dyDescent="0.2">
      <c r="A81" s="21" t="s">
        <v>71</v>
      </c>
      <c r="B81" s="22">
        <v>94</v>
      </c>
      <c r="C81" s="23">
        <v>23</v>
      </c>
      <c r="D81" s="24">
        <f>B81/C81</f>
        <v>4.0869565217391308</v>
      </c>
      <c r="E81" s="25">
        <f>B81/(39*C81)</f>
        <v>0.10479375696767002</v>
      </c>
    </row>
    <row r="82" spans="1:5" x14ac:dyDescent="0.2">
      <c r="A82" s="26" t="s">
        <v>72</v>
      </c>
      <c r="B82" s="27">
        <v>94</v>
      </c>
      <c r="C82" s="28">
        <v>25</v>
      </c>
      <c r="D82" s="24">
        <f t="shared" ref="D82:D83" si="1">B82/C82</f>
        <v>3.76</v>
      </c>
      <c r="E82" s="29">
        <f t="shared" ref="E82:E83" si="2">B82/(39*C82)</f>
        <v>9.6410256410256412E-2</v>
      </c>
    </row>
    <row r="83" spans="1:5" ht="13.5" thickBot="1" x14ac:dyDescent="0.25">
      <c r="A83" s="30" t="s">
        <v>0</v>
      </c>
      <c r="B83" s="31">
        <v>94</v>
      </c>
      <c r="C83" s="32">
        <v>28</v>
      </c>
      <c r="D83" s="33">
        <f t="shared" si="1"/>
        <v>3.3571428571428572</v>
      </c>
      <c r="E83" s="34">
        <f t="shared" si="2"/>
        <v>8.608058608058608E-2</v>
      </c>
    </row>
  </sheetData>
  <sheetProtection sheet="1" objects="1" scenarios="1"/>
  <mergeCells count="1">
    <mergeCell ref="A79:E79"/>
  </mergeCells>
  <pageMargins left="0.35433070866141736" right="0.35433070866141736" top="0.35433070866141736" bottom="0.47244094488188981" header="0.23622047244094491" footer="0.19685039370078741"/>
  <pageSetup paperSize="9" scale="68" orientation="portrait" r:id="rId1"/>
  <headerFooter>
    <oddFooter>&amp;R&amp;8&amp;F   &amp;A</oddFooter>
  </headerFooter>
  <rowBreaks count="1" manualBreakCount="1">
    <brk id="7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1</xdr:col>
                    <xdr:colOff>1485900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2</xdr:col>
                    <xdr:colOff>9525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G4" sqref="G4"/>
    </sheetView>
  </sheetViews>
  <sheetFormatPr baseColWidth="10" defaultRowHeight="12.75" x14ac:dyDescent="0.2"/>
  <cols>
    <col min="1" max="1" width="16.140625" customWidth="1"/>
    <col min="2" max="6" width="20.5703125" customWidth="1"/>
    <col min="7" max="7" width="20.85546875" customWidth="1"/>
  </cols>
  <sheetData>
    <row r="1" spans="1:10" ht="18.75" customHeight="1" x14ac:dyDescent="0.25">
      <c r="A1" s="4" t="s">
        <v>40</v>
      </c>
      <c r="B1" s="4"/>
      <c r="C1" s="4"/>
      <c r="E1" s="16"/>
      <c r="F1" s="16"/>
      <c r="G1" s="15"/>
      <c r="H1" s="16"/>
    </row>
    <row r="3" spans="1:10" x14ac:dyDescent="0.2">
      <c r="A3" t="s">
        <v>41</v>
      </c>
    </row>
    <row r="4" spans="1:10" x14ac:dyDescent="0.2">
      <c r="A4" t="s">
        <v>42</v>
      </c>
    </row>
    <row r="5" spans="1:10" x14ac:dyDescent="0.2">
      <c r="A5" s="14"/>
      <c r="B5" s="14"/>
      <c r="C5" s="14"/>
    </row>
    <row r="6" spans="1:10" ht="13.5" thickBot="1" x14ac:dyDescent="0.25"/>
    <row r="7" spans="1:10" ht="29.25" customHeight="1" thickBot="1" x14ac:dyDescent="0.25">
      <c r="B7" s="73" t="s">
        <v>55</v>
      </c>
      <c r="C7" s="73" t="s">
        <v>56</v>
      </c>
      <c r="D7" s="74" t="s">
        <v>2</v>
      </c>
      <c r="E7" s="74" t="s">
        <v>8</v>
      </c>
      <c r="F7" s="74" t="s">
        <v>39</v>
      </c>
      <c r="G7" s="75" t="s">
        <v>57</v>
      </c>
    </row>
    <row r="8" spans="1:10" ht="26.25" customHeight="1" thickBot="1" x14ac:dyDescent="0.25">
      <c r="A8" s="81" t="s">
        <v>43</v>
      </c>
      <c r="B8" s="87">
        <v>20</v>
      </c>
      <c r="C8" s="87">
        <v>30</v>
      </c>
      <c r="D8" s="78">
        <f>B8+C8</f>
        <v>50</v>
      </c>
      <c r="E8" s="78">
        <f>D8/94*6</f>
        <v>3.1914893617021276</v>
      </c>
      <c r="F8" s="79">
        <v>0</v>
      </c>
      <c r="G8" s="80">
        <f>D8+E8</f>
        <v>53.191489361702125</v>
      </c>
    </row>
    <row r="9" spans="1:10" ht="26.25" customHeight="1" thickTop="1" thickBot="1" x14ac:dyDescent="0.25">
      <c r="A9" s="82" t="s">
        <v>44</v>
      </c>
      <c r="B9" s="88">
        <v>20</v>
      </c>
      <c r="C9" s="88">
        <v>30</v>
      </c>
      <c r="D9" s="76">
        <f>B9+C9</f>
        <v>50</v>
      </c>
      <c r="E9" s="76">
        <f>D9/81.7*6</f>
        <v>3.6719706242350059</v>
      </c>
      <c r="F9" s="76">
        <f>D9/81.7*12.3</f>
        <v>7.5275397796817627</v>
      </c>
      <c r="G9" s="77">
        <f>SUM(D9:F9)</f>
        <v>61.199510403916769</v>
      </c>
      <c r="J9" s="72"/>
    </row>
    <row r="11" spans="1:10" ht="15" x14ac:dyDescent="0.25">
      <c r="E11" s="3" t="s">
        <v>3</v>
      </c>
    </row>
    <row r="26" spans="1:3" x14ac:dyDescent="0.2">
      <c r="A26" s="10" t="s">
        <v>18</v>
      </c>
      <c r="B26" s="10"/>
      <c r="C26" s="10"/>
    </row>
    <row r="27" spans="1:3" x14ac:dyDescent="0.2">
      <c r="A27" s="11" t="s">
        <v>73</v>
      </c>
      <c r="B27" s="11"/>
      <c r="C27" s="11"/>
    </row>
    <row r="28" spans="1:3" x14ac:dyDescent="0.2">
      <c r="A28" s="11" t="s">
        <v>74</v>
      </c>
      <c r="B28" s="11"/>
      <c r="C28" s="11"/>
    </row>
  </sheetData>
  <sheetProtection sheet="1" objects="1" scenarios="1"/>
  <pageMargins left="0.39370078740157483" right="0.31496062992125984" top="0.47244094488188981" bottom="0.78740157480314965" header="0.31496062992125984" footer="0.35433070866141736"/>
  <pageSetup paperSize="9" scale="94" orientation="landscape" r:id="rId1"/>
  <headerFooter>
    <oddFooter>&amp;R&amp;8&amp;F 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8" zoomScaleNormal="100" workbookViewId="0">
      <selection activeCell="B50" sqref="B50"/>
    </sheetView>
  </sheetViews>
  <sheetFormatPr baseColWidth="10" defaultRowHeight="12.75" x14ac:dyDescent="0.2"/>
  <cols>
    <col min="1" max="3" width="22.42578125" customWidth="1"/>
    <col min="4" max="4" width="24.5703125" customWidth="1"/>
    <col min="5" max="5" width="5.140625" customWidth="1"/>
    <col min="6" max="6" width="16.42578125" customWidth="1"/>
    <col min="7" max="8" width="9.7109375" customWidth="1"/>
    <col min="9" max="9" width="14.28515625" customWidth="1"/>
    <col min="10" max="10" width="5.140625" customWidth="1"/>
    <col min="11" max="11" width="16.42578125" customWidth="1"/>
    <col min="12" max="13" width="9.7109375" customWidth="1"/>
    <col min="14" max="14" width="14.28515625" customWidth="1"/>
    <col min="15" max="15" width="5.140625" customWidth="1"/>
    <col min="16" max="16" width="16.42578125" customWidth="1"/>
    <col min="17" max="18" width="9.7109375" customWidth="1"/>
    <col min="19" max="19" width="14.28515625" customWidth="1"/>
  </cols>
  <sheetData>
    <row r="1" spans="1:19" ht="18.75" customHeight="1" x14ac:dyDescent="0.25">
      <c r="A1" s="4" t="s">
        <v>45</v>
      </c>
      <c r="B1" s="4"/>
      <c r="C1" s="4"/>
      <c r="D1" s="16"/>
      <c r="S1" s="36"/>
    </row>
    <row r="2" spans="1:19" ht="12.75" customHeight="1" x14ac:dyDescent="0.25">
      <c r="A2" s="1"/>
      <c r="B2" s="1"/>
      <c r="C2" s="1"/>
      <c r="F2" s="36"/>
    </row>
    <row r="3" spans="1:19" ht="12.75" customHeight="1" x14ac:dyDescent="0.2">
      <c r="A3" t="s">
        <v>46</v>
      </c>
    </row>
    <row r="4" spans="1:19" ht="12.75" customHeight="1" x14ac:dyDescent="0.2"/>
    <row r="5" spans="1:19" ht="12.75" customHeight="1" x14ac:dyDescent="0.2">
      <c r="B5" s="2"/>
      <c r="C5" s="2"/>
    </row>
    <row r="6" spans="1:19" ht="13.5" thickBot="1" x14ac:dyDescent="0.25"/>
    <row r="7" spans="1:19" ht="26.25" thickBot="1" x14ac:dyDescent="0.25">
      <c r="A7" s="91" t="s">
        <v>47</v>
      </c>
      <c r="B7" s="92" t="s">
        <v>8</v>
      </c>
      <c r="C7" s="93" t="s">
        <v>39</v>
      </c>
    </row>
    <row r="8" spans="1:19" ht="24" customHeight="1" thickBot="1" x14ac:dyDescent="0.25">
      <c r="A8" s="89">
        <v>50</v>
      </c>
      <c r="B8" s="83">
        <f>A8/100*6</f>
        <v>3</v>
      </c>
      <c r="C8" s="84">
        <f>A8/100*12.3</f>
        <v>6.15</v>
      </c>
    </row>
    <row r="25" spans="1:1" x14ac:dyDescent="0.2">
      <c r="A25" s="10" t="s">
        <v>18</v>
      </c>
    </row>
    <row r="26" spans="1:1" x14ac:dyDescent="0.2">
      <c r="A26" s="10" t="s">
        <v>50</v>
      </c>
    </row>
    <row r="27" spans="1:1" x14ac:dyDescent="0.2">
      <c r="A27" s="11" t="s">
        <v>48</v>
      </c>
    </row>
    <row r="28" spans="1:1" x14ac:dyDescent="0.2">
      <c r="A28" s="11" t="s">
        <v>49</v>
      </c>
    </row>
  </sheetData>
  <sheetProtection sheet="1" objects="1" scenarios="1"/>
  <pageMargins left="0.35433070866141736" right="0.31496062992125984" top="0.31496062992125984" bottom="0.39370078740157483" header="0.23622047244094491" footer="0.15748031496062992"/>
  <pageSetup paperSize="9" orientation="landscape" r:id="rId1"/>
  <headerFooter>
    <oddFooter>&amp;R&amp;8&amp;F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Unterricht 1</vt:lpstr>
      <vt:lpstr>Unterricht 2</vt:lpstr>
      <vt:lpstr>besondere Aufträge</vt:lpstr>
      <vt:lpstr>EA &amp; AE befristete Pensen</vt:lpstr>
      <vt:lpstr>EA &amp; AE unbefristete Pensen</vt:lpstr>
      <vt:lpstr>'besondere Aufträge'!Druckbereich</vt:lpstr>
      <vt:lpstr>'EA &amp; AE befristete Pensen'!Druckbereich</vt:lpstr>
      <vt:lpstr>'EA &amp; AE unbefristete Pensen'!Druckbereich</vt:lpstr>
      <vt:lpstr>'Unterricht 1'!Druckbereich</vt:lpstr>
      <vt:lpstr>'Unterricht 2'!Druckbereich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Koller</dc:creator>
  <cp:lastModifiedBy>Schoch-Wider, Bettina</cp:lastModifiedBy>
  <cp:lastPrinted>2022-12-13T05:51:43Z</cp:lastPrinted>
  <dcterms:created xsi:type="dcterms:W3CDTF">2015-01-30T14:02:20Z</dcterms:created>
  <dcterms:modified xsi:type="dcterms:W3CDTF">2022-12-13T06:05:07Z</dcterms:modified>
</cp:coreProperties>
</file>