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pu1.uktsg.ch\User\Userhomes_P\iai1602\Documents\Personalpool\2023\"/>
    </mc:Choice>
  </mc:AlternateContent>
  <bookViews>
    <workbookView xWindow="-28920" yWindow="-120" windowWidth="29040" windowHeight="1584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B23" i="1" l="1"/>
  <c r="H35" i="1" l="1"/>
  <c r="H57" i="1" l="1"/>
  <c r="H58" i="1"/>
  <c r="D57" i="1"/>
  <c r="B20" i="1" l="1"/>
  <c r="B45" i="1" s="1"/>
  <c r="B70" i="1"/>
  <c r="B69" i="1"/>
  <c r="B41" i="1"/>
  <c r="B44" i="1"/>
  <c r="B43" i="1"/>
  <c r="B49" i="1"/>
  <c r="B50" i="1"/>
  <c r="B51" i="1"/>
  <c r="B57" i="1"/>
  <c r="D63" i="1" l="1"/>
  <c r="B71" i="1" l="1"/>
  <c r="D65" i="1" l="1"/>
  <c r="D64" i="1"/>
  <c r="C65" i="1"/>
  <c r="C64" i="1"/>
  <c r="C63" i="1"/>
  <c r="E63" i="1" s="1"/>
  <c r="B46" i="1"/>
  <c r="B63" i="1" l="1"/>
  <c r="E65" i="1"/>
  <c r="B65" i="1" s="1"/>
  <c r="C66" i="1"/>
  <c r="D66" i="1"/>
  <c r="E64" i="1"/>
  <c r="B64" i="1" s="1"/>
  <c r="B72" i="1"/>
  <c r="E66" i="1" l="1"/>
  <c r="B66" i="1" s="1"/>
  <c r="B25" i="1"/>
  <c r="B17" i="1"/>
  <c r="B5" i="1"/>
  <c r="B74" i="1" l="1"/>
  <c r="B73" i="1"/>
  <c r="B58" i="1"/>
  <c r="B59" i="1" s="1"/>
  <c r="B60" i="1" s="1"/>
</calcChain>
</file>

<file path=xl/sharedStrings.xml><?xml version="1.0" encoding="utf-8"?>
<sst xmlns="http://schemas.openxmlformats.org/spreadsheetml/2006/main" count="105" uniqueCount="87">
  <si>
    <t>Personalpool Berechnungsblatt</t>
  </si>
  <si>
    <t>Anzahl Schülerinnen und Schüler</t>
  </si>
  <si>
    <t>Kindergarten</t>
  </si>
  <si>
    <t>Regelklassen Primarschule</t>
  </si>
  <si>
    <t>Kleinklassen Mittelstufe</t>
  </si>
  <si>
    <t>Regelklassen Oberstufe</t>
  </si>
  <si>
    <t>Kleinklassen Oberstufe</t>
  </si>
  <si>
    <t>Regelunterricht Kindergarten</t>
  </si>
  <si>
    <t>Regelunterricht Primarschule</t>
  </si>
  <si>
    <t>Regelunterricht Oberstufe</t>
  </si>
  <si>
    <t>Faktoren Regelunterricht</t>
  </si>
  <si>
    <t>Sozialindex</t>
  </si>
  <si>
    <t>Richtwert Sonderpädagogik</t>
  </si>
  <si>
    <t>Abweichung in Lektionen</t>
  </si>
  <si>
    <t>Pool Sonderpädagogik</t>
  </si>
  <si>
    <t>Nur in gelb markierte Zellen schreiben!</t>
  </si>
  <si>
    <t>Schulträger:</t>
  </si>
  <si>
    <t>Datum:</t>
  </si>
  <si>
    <t>Anzahl Klassen</t>
  </si>
  <si>
    <t>Durchschnittliche Klassengrösse</t>
  </si>
  <si>
    <t>Eingesetzte Pensen (in Wochenlektionen)</t>
  </si>
  <si>
    <t>Weitere Kennwerte</t>
  </si>
  <si>
    <t>Diese Lektionen werden beim Personalpool nicht berücksichtigt.</t>
  </si>
  <si>
    <t>Klassenassistenz Kindergarten</t>
  </si>
  <si>
    <t>Klassenassistenz Primarschule</t>
  </si>
  <si>
    <t>Klassenassistenz Oberstufe</t>
  </si>
  <si>
    <t>Klassenassistenz (in Wochenlektionen)</t>
  </si>
  <si>
    <t>ja</t>
  </si>
  <si>
    <t>nein</t>
  </si>
  <si>
    <t>Primarschule</t>
  </si>
  <si>
    <t>Oberstufe</t>
  </si>
  <si>
    <t xml:space="preserve">Mehrklassen </t>
  </si>
  <si>
    <t>Bandbreite</t>
  </si>
  <si>
    <t>Bandbreite min.</t>
  </si>
  <si>
    <t>Auswärtige KK-Beschulung</t>
  </si>
  <si>
    <t>Beschult in KK bei einem anderen Schulträger</t>
  </si>
  <si>
    <t>in eigener KK von anderem Schulträger</t>
  </si>
  <si>
    <t>Begründung Nichteinhalten Bandbreite Regelunterricht total:</t>
  </si>
  <si>
    <t>Name SRP:</t>
  </si>
  <si>
    <t>Beispiel 1</t>
  </si>
  <si>
    <r>
      <t>Total</t>
    </r>
    <r>
      <rPr>
        <i/>
        <sz val="10"/>
        <color theme="1"/>
        <rFont val="Arial"/>
        <family val="2"/>
      </rPr>
      <t xml:space="preserve"> (Begründung wenn rot)</t>
    </r>
  </si>
  <si>
    <r>
      <t xml:space="preserve">Abweichung in Prozent </t>
    </r>
    <r>
      <rPr>
        <i/>
        <sz val="10"/>
        <color theme="1"/>
        <rFont val="Arial"/>
        <family val="2"/>
      </rPr>
      <t>(Begründung wenn rot)</t>
    </r>
  </si>
  <si>
    <t>Einschulungsjahr/Einführungsklasse</t>
  </si>
  <si>
    <t>Sonderpädagogik (ohne Kleinklassen)</t>
  </si>
  <si>
    <t>Wahlfächer/Individuelle Schwerpunkte</t>
  </si>
  <si>
    <t>Oberstufe: Niveauunterricht mit mehr Gruppen als Klassen?</t>
  </si>
  <si>
    <t>1. Oberstufe</t>
  </si>
  <si>
    <t>2. Oberstufe</t>
  </si>
  <si>
    <t>3. Oberstufe</t>
  </si>
  <si>
    <t>Eingesetztes Pensum Sonderpädagogik</t>
  </si>
  <si>
    <t>Lekt. Wahlfächer je Schüler/in der Oberstufe</t>
  </si>
  <si>
    <t>Lekt. Klassenassistenz je Schüler/in total</t>
  </si>
  <si>
    <t>Deutsch für Schüler/innen mit Migrationshintergrund</t>
  </si>
  <si>
    <t>Lekt. Deutsch f.S.m.M je Schüler/in total</t>
  </si>
  <si>
    <t>KK: Kleinklasse</t>
  </si>
  <si>
    <t>Deutsch f.S.m.M: Deutsch für Schüler/innen mit Migrationshintergrund</t>
  </si>
  <si>
    <t>Begründung Abweichung vom Richtwert Sonderpädagogik um mehr als  +/- 20%:</t>
  </si>
  <si>
    <t>Bandbreite max.</t>
  </si>
  <si>
    <t>Primarschule mit Kindergarten: 1.1 | ausschliesslich Oberstufe: 0.9 | Gesamtschulträger: 1.0</t>
  </si>
  <si>
    <t>Bandbreite Faktor Regelunterricht Kindergarten: 1.04 - 1.81</t>
  </si>
  <si>
    <t>Bandbreite Faktor Regelunterricht Primarschule: 1.41 - 1.69 (1.99 bei Mehrklassen)</t>
  </si>
  <si>
    <t>Bandbreite Faktor Regelunterricht Oberstufe: 1.48 - 1.99 (2.19 wenn Niveauunterricht mit mehr Gruppen als Klassen)</t>
  </si>
  <si>
    <t>Als Mehrklassen gelten Klassen mit 2 oder mehr Jahrgängen.</t>
  </si>
  <si>
    <t>Kleinklassen (KK) Oberstufe</t>
  </si>
  <si>
    <t>davon für KK:</t>
  </si>
  <si>
    <t>KK belastet RU PS mit</t>
  </si>
  <si>
    <t>KK belastet RU OS mit</t>
  </si>
  <si>
    <t>Lektionen</t>
  </si>
  <si>
    <t>Regelklassen Primarschule (PS)</t>
  </si>
  <si>
    <t>Regelklassen Oberstufe (OS)</t>
  </si>
  <si>
    <t>M. Muster</t>
  </si>
  <si>
    <t>verringert Bezug Pool Sonderpädagogik um 3L je Schülerin/Schüler</t>
  </si>
  <si>
    <t>erhöht Bezug Pool Sonderpädagogik um 3L je Schülerin/Schüler</t>
  </si>
  <si>
    <t>Pool Regelunterricht: Nutzung der Bandbreiten in Prozent</t>
  </si>
  <si>
    <t>Faktor Organisationsgrad</t>
  </si>
  <si>
    <t>RU: Regelunterricht</t>
  </si>
  <si>
    <t>Kleinklassen (KK) Primarstufe</t>
  </si>
  <si>
    <t>Kleinklassen Primarstufe</t>
  </si>
  <si>
    <t>z.B. 3 Klassen in 1. Oberstufe, 4 Niveaugruppen (g, m, m, e)</t>
  </si>
  <si>
    <t>auszufüllen, wenn Feld B60 rot:</t>
  </si>
  <si>
    <t>auszufüllen, wenn Feld B66 rot:</t>
  </si>
  <si>
    <t xml:space="preserve">https://www.sg.ch/bildung-sport/volksschule/rahmenbedingungen/unterrichtsorganisation.html </t>
  </si>
  <si>
    <t>Freifächer</t>
  </si>
  <si>
    <t>Lekt Freifächer je Schüler/in der Oberstufe</t>
  </si>
  <si>
    <t>Lekt. Kontingent Freifächer</t>
  </si>
  <si>
    <t>Differenz eingesetzt Freif. - Kontingent Freif.</t>
  </si>
  <si>
    <t>Freif.: Freifächer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</si>
</sst>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0" fillId="2" borderId="2" xfId="0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0" borderId="0" xfId="0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" xfId="0" applyFont="1" applyBorder="1" applyProtection="1">
      <protection hidden="1"/>
    </xf>
    <xf numFmtId="0" fontId="0" fillId="0" borderId="1" xfId="0" applyFont="1" applyFill="1" applyBorder="1" applyProtection="1">
      <protection hidden="1"/>
    </xf>
    <xf numFmtId="2" fontId="0" fillId="0" borderId="1" xfId="0" applyNumberFormat="1" applyBorder="1" applyProtection="1">
      <protection hidden="1"/>
    </xf>
    <xf numFmtId="0" fontId="0" fillId="3" borderId="1" xfId="0" applyFill="1" applyBorder="1" applyProtection="1">
      <protection hidden="1"/>
    </xf>
    <xf numFmtId="10" fontId="0" fillId="0" borderId="1" xfId="1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Fill="1" applyProtection="1">
      <protection hidden="1"/>
    </xf>
    <xf numFmtId="0" fontId="0" fillId="0" borderId="6" xfId="0" applyBorder="1" applyProtection="1">
      <protection hidden="1"/>
    </xf>
    <xf numFmtId="0" fontId="3" fillId="0" borderId="0" xfId="0" applyFont="1" applyProtection="1">
      <protection hidden="1"/>
    </xf>
    <xf numFmtId="0" fontId="2" fillId="4" borderId="1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Protection="1">
      <protection hidden="1"/>
    </xf>
    <xf numFmtId="165" fontId="0" fillId="0" borderId="1" xfId="0" applyNumberFormat="1" applyFill="1" applyBorder="1" applyProtection="1">
      <protection hidden="1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7" fillId="0" borderId="0" xfId="0" applyFont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4" xfId="0" applyNumberFormat="1" applyBorder="1" applyProtection="1">
      <protection hidden="1"/>
    </xf>
    <xf numFmtId="0" fontId="6" fillId="0" borderId="19" xfId="0" applyFont="1" applyBorder="1" applyProtection="1">
      <protection hidden="1"/>
    </xf>
    <xf numFmtId="0" fontId="6" fillId="0" borderId="20" xfId="0" applyFont="1" applyBorder="1" applyProtection="1">
      <protection hidden="1"/>
    </xf>
    <xf numFmtId="0" fontId="9" fillId="0" borderId="21" xfId="0" applyFont="1" applyBorder="1" applyProtection="1">
      <protection hidden="1"/>
    </xf>
    <xf numFmtId="0" fontId="9" fillId="0" borderId="22" xfId="0" applyFont="1" applyBorder="1" applyProtection="1">
      <protection hidden="1"/>
    </xf>
    <xf numFmtId="0" fontId="6" fillId="0" borderId="21" xfId="0" applyFont="1" applyBorder="1" applyProtection="1">
      <protection hidden="1"/>
    </xf>
    <xf numFmtId="0" fontId="6" fillId="0" borderId="22" xfId="0" applyFont="1" applyBorder="1" applyProtection="1">
      <protection hidden="1"/>
    </xf>
    <xf numFmtId="0" fontId="9" fillId="0" borderId="18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10" fillId="0" borderId="0" xfId="0" applyFont="1" applyProtection="1">
      <protection hidden="1"/>
    </xf>
    <xf numFmtId="0" fontId="5" fillId="0" borderId="4" xfId="0" applyFont="1" applyFill="1" applyBorder="1" applyProtection="1">
      <protection hidden="1"/>
    </xf>
    <xf numFmtId="0" fontId="0" fillId="0" borderId="0" xfId="0" applyAlignment="1"/>
    <xf numFmtId="0" fontId="8" fillId="0" borderId="27" xfId="0" applyFont="1" applyBorder="1"/>
    <xf numFmtId="0" fontId="0" fillId="0" borderId="27" xfId="0" applyBorder="1"/>
    <xf numFmtId="0" fontId="0" fillId="0" borderId="28" xfId="0" applyBorder="1"/>
    <xf numFmtId="0" fontId="0" fillId="2" borderId="1" xfId="0" applyFill="1" applyBorder="1" applyProtection="1">
      <protection locked="0"/>
    </xf>
    <xf numFmtId="0" fontId="0" fillId="0" borderId="0" xfId="0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 applyProtection="1">
      <protection hidden="1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" fontId="2" fillId="4" borderId="1" xfId="0" applyNumberFormat="1" applyFont="1" applyFill="1" applyBorder="1" applyProtection="1">
      <protection hidden="1"/>
    </xf>
    <xf numFmtId="1" fontId="0" fillId="0" borderId="4" xfId="0" applyNumberFormat="1" applyFill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4" xfId="0" applyBorder="1" applyProtection="1">
      <protection hidden="1"/>
    </xf>
    <xf numFmtId="0" fontId="12" fillId="2" borderId="8" xfId="2" applyFont="1" applyFill="1" applyBorder="1" applyAlignment="1" applyProtection="1">
      <protection locked="0" hidden="1"/>
    </xf>
    <xf numFmtId="0" fontId="12" fillId="2" borderId="0" xfId="2" applyFont="1" applyFill="1" applyBorder="1" applyAlignment="1" applyProtection="1">
      <protection locked="0" hidden="1"/>
    </xf>
    <xf numFmtId="0" fontId="0" fillId="0" borderId="7" xfId="0" applyBorder="1" applyAlignment="1" applyProtection="1">
      <protection hidden="1"/>
    </xf>
    <xf numFmtId="0" fontId="0" fillId="0" borderId="26" xfId="0" applyBorder="1" applyAlignment="1"/>
    <xf numFmtId="0" fontId="0" fillId="0" borderId="6" xfId="0" applyBorder="1" applyAlignment="1"/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8" fillId="0" borderId="15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7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Link" xfId="2" builtinId="8"/>
    <cellStyle name="Prozent" xfId="1" builtinId="5"/>
    <cellStyle name="Standard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g.ch/bildung-sport/volksschule/rahmenbedingungen/unterrichtsorganisa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view="pageLayout" topLeftCell="A22" zoomScaleNormal="100" workbookViewId="0">
      <selection activeCell="C1" sqref="C1:E1"/>
    </sheetView>
  </sheetViews>
  <sheetFormatPr baseColWidth="10" defaultRowHeight="12.75" x14ac:dyDescent="0.2"/>
  <cols>
    <col min="1" max="1" width="38.42578125" customWidth="1"/>
    <col min="2" max="2" width="13.85546875" customWidth="1"/>
    <col min="3" max="5" width="11.42578125" customWidth="1"/>
    <col min="7" max="7" width="11.42578125" customWidth="1"/>
  </cols>
  <sheetData>
    <row r="1" spans="1:9" x14ac:dyDescent="0.2">
      <c r="A1" s="10" t="s">
        <v>0</v>
      </c>
      <c r="B1" s="60" t="s">
        <v>16</v>
      </c>
      <c r="C1" s="74" t="s">
        <v>39</v>
      </c>
      <c r="D1" s="75"/>
      <c r="E1" s="75"/>
      <c r="F1" s="10"/>
      <c r="G1" s="10"/>
    </row>
    <row r="2" spans="1:9" x14ac:dyDescent="0.2">
      <c r="A2" s="10"/>
      <c r="B2" s="60" t="s">
        <v>17</v>
      </c>
      <c r="C2" s="61">
        <v>45245</v>
      </c>
      <c r="D2" s="10"/>
      <c r="E2" s="10"/>
      <c r="F2" s="10"/>
      <c r="G2" s="10"/>
    </row>
    <row r="3" spans="1:9" x14ac:dyDescent="0.2">
      <c r="A3" s="26" t="s">
        <v>15</v>
      </c>
      <c r="B3" s="60" t="s">
        <v>38</v>
      </c>
      <c r="C3" s="74" t="s">
        <v>70</v>
      </c>
      <c r="D3" s="75"/>
      <c r="E3" s="60"/>
      <c r="F3" s="62"/>
      <c r="G3" s="62"/>
      <c r="H3" s="55"/>
      <c r="I3" s="55"/>
    </row>
    <row r="4" spans="1:9" x14ac:dyDescent="0.2">
      <c r="A4" s="10"/>
      <c r="B4" s="10"/>
      <c r="C4" s="10"/>
      <c r="D4" s="10"/>
      <c r="E4" s="10"/>
      <c r="F4" s="10"/>
      <c r="G4" s="10"/>
    </row>
    <row r="5" spans="1:9" x14ac:dyDescent="0.2">
      <c r="A5" s="16" t="s">
        <v>1</v>
      </c>
      <c r="B5" s="27">
        <f>B6+B7+B8+B9+B10+B11</f>
        <v>0</v>
      </c>
      <c r="C5" s="10"/>
      <c r="D5" s="10"/>
      <c r="E5" s="10"/>
      <c r="F5" s="10"/>
      <c r="G5" s="10"/>
    </row>
    <row r="6" spans="1:9" x14ac:dyDescent="0.2">
      <c r="A6" s="17" t="s">
        <v>2</v>
      </c>
      <c r="B6" s="5">
        <v>0</v>
      </c>
      <c r="C6" s="10"/>
      <c r="D6" s="10"/>
      <c r="E6" s="10"/>
      <c r="F6" s="10"/>
      <c r="G6" s="10"/>
    </row>
    <row r="7" spans="1:9" x14ac:dyDescent="0.2">
      <c r="A7" s="17" t="s">
        <v>68</v>
      </c>
      <c r="B7" s="6">
        <v>0</v>
      </c>
      <c r="C7" s="10"/>
      <c r="F7" s="10"/>
      <c r="G7" s="10"/>
    </row>
    <row r="8" spans="1:9" x14ac:dyDescent="0.2">
      <c r="A8" s="17" t="s">
        <v>69</v>
      </c>
      <c r="B8" s="6">
        <v>0</v>
      </c>
      <c r="C8" s="10"/>
      <c r="D8" s="10"/>
      <c r="E8" s="10"/>
      <c r="F8" s="10"/>
      <c r="G8" s="10"/>
    </row>
    <row r="9" spans="1:9" x14ac:dyDescent="0.2">
      <c r="A9" s="17" t="s">
        <v>42</v>
      </c>
      <c r="B9" s="6">
        <v>0</v>
      </c>
      <c r="C9" s="10"/>
      <c r="D9" s="10"/>
      <c r="E9" s="10"/>
      <c r="F9" s="10"/>
      <c r="G9" s="10"/>
    </row>
    <row r="10" spans="1:9" x14ac:dyDescent="0.2">
      <c r="A10" s="17" t="s">
        <v>76</v>
      </c>
      <c r="B10" s="6">
        <v>0</v>
      </c>
      <c r="C10" s="10"/>
      <c r="D10" s="10"/>
      <c r="E10" s="10"/>
      <c r="F10" s="10"/>
      <c r="G10" s="10"/>
    </row>
    <row r="11" spans="1:9" x14ac:dyDescent="0.2">
      <c r="A11" s="17" t="s">
        <v>63</v>
      </c>
      <c r="B11" s="6">
        <v>0</v>
      </c>
      <c r="C11" s="10"/>
      <c r="D11" s="10"/>
      <c r="E11" s="10"/>
      <c r="F11" s="10"/>
      <c r="G11" s="16"/>
    </row>
    <row r="12" spans="1:9" x14ac:dyDescent="0.2">
      <c r="A12" s="8"/>
      <c r="B12" s="29"/>
      <c r="C12" s="10"/>
      <c r="D12" s="10"/>
      <c r="E12" s="10"/>
      <c r="F12" s="10"/>
      <c r="G12" s="10"/>
    </row>
    <row r="13" spans="1:9" x14ac:dyDescent="0.2">
      <c r="A13" s="9" t="s">
        <v>34</v>
      </c>
      <c r="B13" s="29"/>
      <c r="C13" s="10"/>
      <c r="D13" s="10"/>
      <c r="E13" s="10"/>
      <c r="F13" s="10"/>
      <c r="G13" s="10"/>
    </row>
    <row r="14" spans="1:9" x14ac:dyDescent="0.2">
      <c r="A14" s="18" t="s">
        <v>35</v>
      </c>
      <c r="B14" s="6">
        <v>0</v>
      </c>
      <c r="C14" s="39" t="s">
        <v>72</v>
      </c>
      <c r="D14" s="10"/>
      <c r="E14" s="10"/>
      <c r="F14" s="10"/>
      <c r="G14" s="10"/>
    </row>
    <row r="15" spans="1:9" x14ac:dyDescent="0.2">
      <c r="A15" s="18" t="s">
        <v>36</v>
      </c>
      <c r="B15" s="6">
        <v>0</v>
      </c>
      <c r="C15" s="39" t="s">
        <v>71</v>
      </c>
      <c r="D15" s="10"/>
      <c r="E15" s="10"/>
      <c r="F15" s="10"/>
      <c r="G15" s="10"/>
    </row>
    <row r="16" spans="1:9" x14ac:dyDescent="0.2">
      <c r="A16" s="10"/>
      <c r="B16" s="10"/>
      <c r="C16" s="10"/>
      <c r="D16" s="10"/>
      <c r="E16" s="10"/>
      <c r="F16" s="10"/>
      <c r="G16" s="10"/>
    </row>
    <row r="17" spans="1:8" x14ac:dyDescent="0.2">
      <c r="A17" s="16" t="s">
        <v>18</v>
      </c>
      <c r="B17" s="65">
        <f>B18+B19+B20+B21+B22+B23</f>
        <v>0</v>
      </c>
      <c r="C17" s="10"/>
      <c r="D17" s="10"/>
      <c r="E17" s="10"/>
      <c r="F17" s="10"/>
      <c r="G17" s="10"/>
    </row>
    <row r="18" spans="1:8" x14ac:dyDescent="0.2">
      <c r="A18" s="17" t="s">
        <v>2</v>
      </c>
      <c r="B18" s="5">
        <v>0</v>
      </c>
      <c r="C18" s="10"/>
      <c r="D18" s="10"/>
      <c r="E18" s="10"/>
      <c r="F18" s="10"/>
      <c r="G18" s="10"/>
    </row>
    <row r="19" spans="1:8" x14ac:dyDescent="0.2">
      <c r="A19" s="17" t="s">
        <v>3</v>
      </c>
      <c r="B19" s="6">
        <v>0</v>
      </c>
      <c r="C19" s="33" t="s">
        <v>28</v>
      </c>
      <c r="D19" s="25" t="s">
        <v>31</v>
      </c>
      <c r="E19" s="39" t="s">
        <v>62</v>
      </c>
      <c r="G19" s="10"/>
    </row>
    <row r="20" spans="1:8" x14ac:dyDescent="0.2">
      <c r="A20" s="17" t="s">
        <v>5</v>
      </c>
      <c r="B20" s="66">
        <f>SUM(C20:E20)</f>
        <v>0</v>
      </c>
      <c r="C20" s="33">
        <v>0</v>
      </c>
      <c r="D20" s="33">
        <v>0</v>
      </c>
      <c r="E20" s="34">
        <v>0</v>
      </c>
      <c r="G20" s="2"/>
    </row>
    <row r="21" spans="1:8" x14ac:dyDescent="0.2">
      <c r="A21" s="17" t="s">
        <v>42</v>
      </c>
      <c r="B21" s="7">
        <v>0</v>
      </c>
      <c r="C21" s="22" t="s">
        <v>46</v>
      </c>
      <c r="D21" s="22" t="s">
        <v>47</v>
      </c>
      <c r="E21" s="23" t="s">
        <v>48</v>
      </c>
      <c r="F21" s="24"/>
      <c r="G21" s="24"/>
    </row>
    <row r="22" spans="1:8" x14ac:dyDescent="0.2">
      <c r="A22" s="17" t="s">
        <v>77</v>
      </c>
      <c r="B22" s="7">
        <v>0</v>
      </c>
      <c r="C22" s="22"/>
      <c r="D22" s="22"/>
      <c r="E22" s="23"/>
      <c r="F22" s="24"/>
      <c r="G22" s="24"/>
    </row>
    <row r="23" spans="1:8" x14ac:dyDescent="0.2">
      <c r="A23" s="17" t="s">
        <v>6</v>
      </c>
      <c r="B23" s="66">
        <f>SUM(C23:E23)</f>
        <v>0</v>
      </c>
      <c r="C23" s="32">
        <v>0</v>
      </c>
      <c r="D23" s="32">
        <v>0</v>
      </c>
      <c r="E23" s="31">
        <v>0</v>
      </c>
      <c r="F23" s="2"/>
      <c r="G23" s="2"/>
    </row>
    <row r="24" spans="1:8" x14ac:dyDescent="0.2">
      <c r="A24" s="10"/>
      <c r="B24" s="10"/>
      <c r="C24" s="10"/>
      <c r="D24" s="10"/>
      <c r="E24" s="10"/>
      <c r="F24" s="10"/>
      <c r="G24" s="10"/>
    </row>
    <row r="25" spans="1:8" x14ac:dyDescent="0.2">
      <c r="A25" s="16" t="s">
        <v>20</v>
      </c>
      <c r="B25" s="27">
        <f>B26+B27+B28+B29+B30+B31+B32+B33+B34+B35</f>
        <v>0</v>
      </c>
      <c r="C25" s="10"/>
      <c r="D25" s="10"/>
      <c r="E25" s="10"/>
      <c r="F25" s="10"/>
      <c r="G25" s="10"/>
    </row>
    <row r="26" spans="1:8" x14ac:dyDescent="0.2">
      <c r="A26" s="17" t="s">
        <v>7</v>
      </c>
      <c r="B26" s="5">
        <v>0</v>
      </c>
      <c r="C26" s="10"/>
      <c r="D26" s="10"/>
      <c r="E26" s="10"/>
      <c r="F26" s="10"/>
      <c r="G26" s="10"/>
    </row>
    <row r="27" spans="1:8" x14ac:dyDescent="0.2">
      <c r="A27" s="17" t="s">
        <v>8</v>
      </c>
      <c r="B27" s="6">
        <v>0</v>
      </c>
      <c r="C27" s="10"/>
      <c r="D27" s="10"/>
      <c r="E27" s="10"/>
      <c r="F27" s="10"/>
      <c r="G27" s="10"/>
    </row>
    <row r="28" spans="1:8" x14ac:dyDescent="0.2">
      <c r="A28" s="17" t="s">
        <v>42</v>
      </c>
      <c r="B28" s="6">
        <v>0</v>
      </c>
      <c r="C28" s="10"/>
      <c r="D28" s="10"/>
      <c r="E28" s="10"/>
      <c r="F28" s="10"/>
      <c r="G28" s="10"/>
    </row>
    <row r="29" spans="1:8" x14ac:dyDescent="0.2">
      <c r="A29" s="17" t="s">
        <v>77</v>
      </c>
      <c r="B29" s="6">
        <v>0</v>
      </c>
      <c r="C29" s="10"/>
      <c r="D29" s="10"/>
      <c r="E29" s="10"/>
      <c r="F29" s="10"/>
      <c r="G29" s="10"/>
    </row>
    <row r="30" spans="1:8" x14ac:dyDescent="0.2">
      <c r="A30" s="17" t="s">
        <v>9</v>
      </c>
      <c r="B30" s="6">
        <v>0</v>
      </c>
      <c r="C30" s="10"/>
      <c r="D30" s="71" t="s">
        <v>45</v>
      </c>
      <c r="E30" s="72"/>
      <c r="F30" s="72"/>
      <c r="G30" s="72"/>
      <c r="H30" s="73"/>
    </row>
    <row r="31" spans="1:8" x14ac:dyDescent="0.2">
      <c r="A31" s="17" t="s">
        <v>6</v>
      </c>
      <c r="B31" s="6">
        <v>0</v>
      </c>
      <c r="D31" s="59" t="s">
        <v>28</v>
      </c>
      <c r="E31" s="56" t="s">
        <v>78</v>
      </c>
      <c r="F31" s="57"/>
      <c r="G31" s="57"/>
      <c r="H31" s="58"/>
    </row>
    <row r="32" spans="1:8" x14ac:dyDescent="0.2">
      <c r="A32" s="17" t="s">
        <v>43</v>
      </c>
      <c r="B32" s="6">
        <v>0</v>
      </c>
      <c r="C32" s="10"/>
      <c r="D32" s="10"/>
      <c r="E32" s="19"/>
      <c r="F32" s="10"/>
      <c r="G32" s="10"/>
    </row>
    <row r="33" spans="1:13" x14ac:dyDescent="0.2">
      <c r="A33" s="17" t="s">
        <v>44</v>
      </c>
      <c r="B33" s="6">
        <v>0</v>
      </c>
      <c r="C33" s="10"/>
      <c r="D33" s="10"/>
      <c r="E33" s="10"/>
      <c r="F33" s="10"/>
      <c r="G33" s="10"/>
    </row>
    <row r="34" spans="1:13" x14ac:dyDescent="0.2">
      <c r="A34" s="17" t="s">
        <v>82</v>
      </c>
      <c r="B34" s="6">
        <v>0</v>
      </c>
      <c r="C34" s="10"/>
      <c r="D34" s="10"/>
      <c r="E34" s="10"/>
      <c r="F34" s="10"/>
      <c r="G34" s="10"/>
    </row>
    <row r="35" spans="1:13" x14ac:dyDescent="0.2">
      <c r="A35" s="17" t="s">
        <v>52</v>
      </c>
      <c r="B35" s="6">
        <v>0</v>
      </c>
      <c r="C35" s="10"/>
      <c r="D35" s="10"/>
      <c r="E35" s="16" t="s">
        <v>26</v>
      </c>
      <c r="F35" s="16"/>
      <c r="G35" s="16"/>
      <c r="H35" s="27">
        <f>H37+H38+H39</f>
        <v>0</v>
      </c>
    </row>
    <row r="36" spans="1:13" x14ac:dyDescent="0.2">
      <c r="A36" s="8"/>
      <c r="B36" s="3"/>
      <c r="C36" s="10"/>
      <c r="D36" s="10"/>
      <c r="E36" s="53" t="s">
        <v>22</v>
      </c>
      <c r="F36" s="53"/>
      <c r="G36" s="53"/>
      <c r="H36" s="20"/>
    </row>
    <row r="37" spans="1:13" x14ac:dyDescent="0.2">
      <c r="E37" s="17" t="s">
        <v>23</v>
      </c>
      <c r="F37" s="17"/>
      <c r="G37" s="17"/>
      <c r="H37" s="6">
        <v>0</v>
      </c>
      <c r="I37" s="10"/>
      <c r="J37" s="10"/>
      <c r="K37" s="10"/>
      <c r="L37" s="10"/>
      <c r="M37" s="10"/>
    </row>
    <row r="38" spans="1:13" s="4" customFormat="1" x14ac:dyDescent="0.2">
      <c r="E38" s="17" t="s">
        <v>24</v>
      </c>
      <c r="F38" s="17"/>
      <c r="G38" s="17"/>
      <c r="H38" s="6">
        <v>0</v>
      </c>
      <c r="I38" s="20"/>
      <c r="J38" s="20"/>
      <c r="K38" s="20"/>
      <c r="L38" s="20"/>
      <c r="M38" s="20"/>
    </row>
    <row r="39" spans="1:13" x14ac:dyDescent="0.2">
      <c r="E39" s="17" t="s">
        <v>25</v>
      </c>
      <c r="F39" s="68"/>
      <c r="G39" s="67"/>
      <c r="H39" s="6">
        <v>0</v>
      </c>
      <c r="I39" s="10"/>
      <c r="J39" s="10"/>
      <c r="K39" s="10"/>
      <c r="L39" s="10"/>
      <c r="M39" s="10"/>
    </row>
    <row r="40" spans="1:13" x14ac:dyDescent="0.2">
      <c r="A40" s="16" t="s">
        <v>19</v>
      </c>
      <c r="B40" s="10"/>
      <c r="C40" s="10"/>
      <c r="D40" s="10"/>
      <c r="E40" s="10"/>
      <c r="F40" s="10"/>
      <c r="G40" s="10"/>
    </row>
    <row r="41" spans="1:13" x14ac:dyDescent="0.2">
      <c r="A41" s="17" t="s">
        <v>2</v>
      </c>
      <c r="B41" s="30">
        <f>IFERROR(B6/B18,0)</f>
        <v>0</v>
      </c>
      <c r="C41" s="10"/>
      <c r="D41" s="10"/>
      <c r="E41" s="10"/>
      <c r="F41" s="10"/>
      <c r="G41" s="10"/>
    </row>
    <row r="42" spans="1:13" x14ac:dyDescent="0.2">
      <c r="A42" s="17" t="s">
        <v>3</v>
      </c>
      <c r="B42" s="30">
        <f>IFERROR(B7/B19,0)</f>
        <v>0</v>
      </c>
      <c r="C42" s="10"/>
      <c r="D42" s="10"/>
      <c r="E42" s="10"/>
      <c r="F42" s="10"/>
      <c r="G42" s="10"/>
    </row>
    <row r="43" spans="1:13" x14ac:dyDescent="0.2">
      <c r="A43" s="17" t="s">
        <v>42</v>
      </c>
      <c r="B43" s="30">
        <f>IFERROR(B9/B21,0)</f>
        <v>0</v>
      </c>
      <c r="C43" s="10"/>
      <c r="D43" s="10"/>
      <c r="E43" s="10"/>
      <c r="F43" s="10"/>
      <c r="G43" s="10"/>
    </row>
    <row r="44" spans="1:13" x14ac:dyDescent="0.2">
      <c r="A44" s="17" t="s">
        <v>4</v>
      </c>
      <c r="B44" s="30">
        <f>IFERROR(B10/B22,0)</f>
        <v>0</v>
      </c>
      <c r="C44" s="10"/>
      <c r="D44" s="10"/>
      <c r="E44" s="10"/>
      <c r="F44" s="10"/>
      <c r="G44" s="10"/>
    </row>
    <row r="45" spans="1:13" x14ac:dyDescent="0.2">
      <c r="A45" s="17" t="s">
        <v>5</v>
      </c>
      <c r="B45" s="30">
        <f>IFERROR(B8/B20,0)</f>
        <v>0</v>
      </c>
      <c r="C45" s="10"/>
      <c r="D45" s="10"/>
      <c r="E45" s="10"/>
      <c r="F45" s="10"/>
      <c r="G45" s="10"/>
    </row>
    <row r="46" spans="1:13" x14ac:dyDescent="0.2">
      <c r="A46" s="17" t="s">
        <v>6</v>
      </c>
      <c r="B46" s="30">
        <f>IFERROR(B11/B23,0)</f>
        <v>0</v>
      </c>
      <c r="C46" s="10"/>
      <c r="D46" s="10"/>
      <c r="E46" s="10"/>
      <c r="F46" s="10"/>
      <c r="G46" s="10"/>
    </row>
    <row r="47" spans="1:13" x14ac:dyDescent="0.2">
      <c r="A47" s="8"/>
      <c r="B47" s="29"/>
      <c r="C47" s="10"/>
      <c r="D47" s="10"/>
      <c r="E47" s="10"/>
      <c r="F47" s="10"/>
      <c r="G47" s="10"/>
    </row>
    <row r="48" spans="1:13" x14ac:dyDescent="0.2">
      <c r="A48" s="16" t="s">
        <v>10</v>
      </c>
      <c r="B48" s="10"/>
      <c r="C48" s="10"/>
      <c r="D48" s="10"/>
      <c r="E48" s="10"/>
      <c r="F48" s="10"/>
      <c r="G48" s="10"/>
    </row>
    <row r="49" spans="1:9" x14ac:dyDescent="0.2">
      <c r="A49" s="17" t="s">
        <v>7</v>
      </c>
      <c r="B49" s="13">
        <f>IFERROR(B26/B6,0)</f>
        <v>0</v>
      </c>
      <c r="C49" s="39" t="s">
        <v>59</v>
      </c>
      <c r="D49" s="10"/>
      <c r="E49" s="10"/>
      <c r="F49" s="10"/>
      <c r="G49" s="10"/>
    </row>
    <row r="50" spans="1:9" x14ac:dyDescent="0.2">
      <c r="A50" s="17" t="s">
        <v>8</v>
      </c>
      <c r="B50" s="13">
        <f>IFERROR((B27+IF(B28-B9*2.5&gt;0,B28-B9*2.5,0)+IF(B29-B10*3.25&gt;0,B29-B10*3.25,0))/(B7+B9+B10),0)</f>
        <v>0</v>
      </c>
      <c r="C50" s="39" t="s">
        <v>60</v>
      </c>
      <c r="D50" s="10"/>
      <c r="E50" s="10"/>
      <c r="F50" s="10"/>
      <c r="G50" s="10"/>
    </row>
    <row r="51" spans="1:9" x14ac:dyDescent="0.2">
      <c r="A51" s="17" t="s">
        <v>9</v>
      </c>
      <c r="B51" s="13">
        <f>IFERROR((B30+IF(B31-B11*3.5&gt;0,B31-B11*3.5,0))/(B8+B11),0)</f>
        <v>0</v>
      </c>
      <c r="C51" s="39" t="s">
        <v>61</v>
      </c>
      <c r="D51" s="10"/>
      <c r="E51" s="10"/>
      <c r="F51" s="10"/>
      <c r="G51" s="10"/>
    </row>
    <row r="52" spans="1:9" x14ac:dyDescent="0.2">
      <c r="A52" s="10"/>
      <c r="B52" s="10"/>
      <c r="C52" s="39"/>
      <c r="D52" s="10"/>
      <c r="E52" s="10"/>
      <c r="F52" s="10"/>
      <c r="G52" s="10"/>
    </row>
    <row r="53" spans="1:9" x14ac:dyDescent="0.2">
      <c r="A53" s="17" t="s">
        <v>11</v>
      </c>
      <c r="B53" s="6"/>
      <c r="C53" s="69" t="s">
        <v>81</v>
      </c>
      <c r="D53" s="70"/>
      <c r="E53" s="70"/>
      <c r="F53" s="70"/>
      <c r="G53" s="70"/>
      <c r="H53" s="70"/>
      <c r="I53" s="70"/>
    </row>
    <row r="54" spans="1:9" x14ac:dyDescent="0.2">
      <c r="A54" s="17" t="s">
        <v>74</v>
      </c>
      <c r="B54" s="6"/>
      <c r="C54" s="39" t="s">
        <v>58</v>
      </c>
      <c r="D54" s="35"/>
      <c r="E54" s="35"/>
      <c r="F54" s="35"/>
      <c r="G54" s="10"/>
    </row>
    <row r="55" spans="1:9" x14ac:dyDescent="0.2">
      <c r="A55" s="8"/>
      <c r="B55" s="8"/>
      <c r="C55" s="10"/>
      <c r="D55" s="10"/>
      <c r="E55" s="10"/>
      <c r="F55" s="10"/>
      <c r="G55" s="10"/>
    </row>
    <row r="56" spans="1:9" x14ac:dyDescent="0.2">
      <c r="A56" s="9" t="s">
        <v>14</v>
      </c>
      <c r="B56" s="10"/>
      <c r="C56" s="10"/>
      <c r="D56" s="10"/>
      <c r="E56" s="10"/>
      <c r="F56" s="10"/>
      <c r="G56" s="10"/>
    </row>
    <row r="57" spans="1:9" x14ac:dyDescent="0.2">
      <c r="A57" s="11" t="s">
        <v>49</v>
      </c>
      <c r="B57" s="54">
        <f>B32+IF(B28&gt;B9*2.5,B9*2.5,B28)+IF(B29&gt;B10*3.25,B10*3.25,B29)+IF(B31&gt;B11*3.5,B11*3.5,B31)+(B14*3)-(B15*3)</f>
        <v>0</v>
      </c>
      <c r="C57" s="28" t="s">
        <v>64</v>
      </c>
      <c r="D57" s="63">
        <f>IF(B28&gt;B9*2.5,B9*2.5,B28)+IF(B29&gt;B10*3.25,B10*3.25,B29)+IF(B31&gt;B11*3.5,B11*3.5,B31)</f>
        <v>0</v>
      </c>
      <c r="E57" s="63" t="s">
        <v>67</v>
      </c>
      <c r="F57" s="28" t="s">
        <v>65</v>
      </c>
      <c r="G57" s="63"/>
      <c r="H57" s="63">
        <f>IF(B28-(B9*2.5)&gt;0,B28-(B9*2.5),0)+IF(B29-(B10*3.25)&gt;0,B29-(B10*3.25),0)</f>
        <v>0</v>
      </c>
      <c r="I57" s="64" t="s">
        <v>67</v>
      </c>
    </row>
    <row r="58" spans="1:9" x14ac:dyDescent="0.2">
      <c r="A58" s="12" t="s">
        <v>12</v>
      </c>
      <c r="B58" s="13">
        <f>(B6+B7+B9+B10+B8+B11)*0.26*B53*B54</f>
        <v>0</v>
      </c>
      <c r="C58" s="24"/>
      <c r="D58" s="24"/>
      <c r="E58" s="24"/>
      <c r="F58" s="28" t="s">
        <v>66</v>
      </c>
      <c r="G58" s="63"/>
      <c r="H58" s="63">
        <f>IF(B31-B11*3.5&gt;0,B31-B11*3.5,0)</f>
        <v>0</v>
      </c>
      <c r="I58" s="64" t="s">
        <v>67</v>
      </c>
    </row>
    <row r="59" spans="1:9" x14ac:dyDescent="0.2">
      <c r="A59" s="14" t="s">
        <v>13</v>
      </c>
      <c r="B59" s="13">
        <f>B57-B58</f>
        <v>0</v>
      </c>
      <c r="C59" s="10"/>
      <c r="D59" s="10"/>
      <c r="E59" s="10"/>
      <c r="F59" s="10"/>
      <c r="G59" s="10"/>
    </row>
    <row r="60" spans="1:9" x14ac:dyDescent="0.2">
      <c r="A60" s="14" t="s">
        <v>41</v>
      </c>
      <c r="B60" s="15">
        <f>IFERROR(B59/B58,0)</f>
        <v>0</v>
      </c>
      <c r="C60" s="10"/>
      <c r="D60" s="10"/>
      <c r="E60" s="10"/>
      <c r="F60" s="10"/>
      <c r="G60" s="10"/>
    </row>
    <row r="61" spans="1:9" x14ac:dyDescent="0.2">
      <c r="A61" s="10"/>
      <c r="B61" s="10"/>
      <c r="C61" s="10"/>
      <c r="D61" s="10"/>
      <c r="E61" s="10"/>
      <c r="F61" s="10"/>
      <c r="G61" s="10"/>
    </row>
    <row r="62" spans="1:9" x14ac:dyDescent="0.2">
      <c r="A62" s="16" t="s">
        <v>73</v>
      </c>
      <c r="B62" s="10"/>
      <c r="C62" s="46" t="s">
        <v>33</v>
      </c>
      <c r="D62" s="50" t="s">
        <v>57</v>
      </c>
      <c r="E62" s="47" t="s">
        <v>32</v>
      </c>
      <c r="F62" s="10"/>
      <c r="G62" s="24"/>
      <c r="H62" s="2"/>
    </row>
    <row r="63" spans="1:9" x14ac:dyDescent="0.2">
      <c r="A63" s="14" t="s">
        <v>2</v>
      </c>
      <c r="B63" s="43">
        <f>(B49*B6-C63)/IF(E63&gt;0,E63,1)</f>
        <v>0</v>
      </c>
      <c r="C63" s="48">
        <f>B6*1.04</f>
        <v>0</v>
      </c>
      <c r="D63" s="51">
        <f>B6*1.81</f>
        <v>0</v>
      </c>
      <c r="E63" s="49">
        <f>D63-C63</f>
        <v>0</v>
      </c>
      <c r="F63" s="10"/>
      <c r="G63" s="10"/>
    </row>
    <row r="64" spans="1:9" x14ac:dyDescent="0.2">
      <c r="A64" s="14" t="s">
        <v>29</v>
      </c>
      <c r="B64" s="43">
        <f>((B27+IF(B28-(B9*2.5)&gt;0,B28-(B9*2.5),0)+IF(B29-(B10*3.25)&gt;0,B29-(B10*3.25),0))-C64)/IF(E64&gt;0,E64,1)</f>
        <v>0</v>
      </c>
      <c r="C64" s="48">
        <f>(B7+B9+B10)*1.41</f>
        <v>0</v>
      </c>
      <c r="D64" s="51">
        <f>(B7+B9+B10)*IF(C19="ja",1.99,1.69)</f>
        <v>0</v>
      </c>
      <c r="E64" s="49">
        <f t="shared" ref="E64:E65" si="0">D64-C64</f>
        <v>0</v>
      </c>
      <c r="F64" s="10"/>
      <c r="G64" s="10"/>
    </row>
    <row r="65" spans="1:9" x14ac:dyDescent="0.2">
      <c r="A65" s="14" t="s">
        <v>30</v>
      </c>
      <c r="B65" s="43">
        <f>((B30+IF(B31-B11*3.5&gt;0,B31-B11*3.5,0))-C65)/IF(E65&gt;0,E65,1)</f>
        <v>0</v>
      </c>
      <c r="C65" s="48">
        <f>(B8+B11)*1.48</f>
        <v>0</v>
      </c>
      <c r="D65" s="51">
        <f>(B8+B11)*(IF(D31="ja",2.19,1.99))</f>
        <v>0</v>
      </c>
      <c r="E65" s="49">
        <f t="shared" si="0"/>
        <v>0</v>
      </c>
      <c r="F65" s="10"/>
      <c r="G65" s="10"/>
    </row>
    <row r="66" spans="1:9" x14ac:dyDescent="0.2">
      <c r="A66" s="14" t="s">
        <v>40</v>
      </c>
      <c r="B66" s="43">
        <f>IFERROR(((B49*B6)+(B50*(B7+B9+B10))+(B51*(B11+B8))-C66)/E66,0)</f>
        <v>0</v>
      </c>
      <c r="C66" s="44">
        <f>SUM(C63:C65)</f>
        <v>0</v>
      </c>
      <c r="D66" s="52">
        <f>SUM(D63:D65)</f>
        <v>0</v>
      </c>
      <c r="E66" s="45">
        <f>D66-C66</f>
        <v>0</v>
      </c>
      <c r="F66" s="10"/>
      <c r="G66" s="10"/>
    </row>
    <row r="67" spans="1:9" x14ac:dyDescent="0.2">
      <c r="A67" s="10"/>
      <c r="B67" s="10"/>
      <c r="C67" s="10"/>
      <c r="D67" s="21"/>
      <c r="E67" s="21"/>
      <c r="F67" s="10"/>
      <c r="G67" s="10"/>
    </row>
    <row r="68" spans="1:9" ht="13.5" thickBot="1" x14ac:dyDescent="0.25">
      <c r="A68" s="16" t="s">
        <v>21</v>
      </c>
      <c r="B68" s="10"/>
      <c r="C68" s="10"/>
      <c r="D68" s="39" t="s">
        <v>79</v>
      </c>
      <c r="E68" s="21"/>
      <c r="F68" s="10"/>
      <c r="G68" s="10"/>
    </row>
    <row r="69" spans="1:9" ht="13.5" thickBot="1" x14ac:dyDescent="0.25">
      <c r="A69" s="17" t="s">
        <v>50</v>
      </c>
      <c r="B69" s="37">
        <f>IFERROR(B33/(B8+B11),0)</f>
        <v>0</v>
      </c>
      <c r="C69" s="36"/>
      <c r="D69" s="40" t="s">
        <v>56</v>
      </c>
      <c r="E69" s="41"/>
      <c r="F69" s="41"/>
      <c r="G69" s="41"/>
      <c r="H69" s="41"/>
      <c r="I69" s="42"/>
    </row>
    <row r="70" spans="1:9" x14ac:dyDescent="0.2">
      <c r="A70" s="17" t="s">
        <v>83</v>
      </c>
      <c r="B70" s="37">
        <f>IFERROR(B34/(B8+B11),0)</f>
        <v>0</v>
      </c>
      <c r="C70" s="36"/>
      <c r="D70" s="76"/>
      <c r="E70" s="77"/>
      <c r="F70" s="77"/>
      <c r="G70" s="77"/>
      <c r="H70" s="77"/>
      <c r="I70" s="78"/>
    </row>
    <row r="71" spans="1:9" x14ac:dyDescent="0.2">
      <c r="A71" s="18" t="s">
        <v>84</v>
      </c>
      <c r="B71" s="37">
        <f>(C20+D20+C23+D23)*2</f>
        <v>0</v>
      </c>
      <c r="C71" s="36"/>
      <c r="D71" s="79"/>
      <c r="E71" s="80"/>
      <c r="F71" s="80"/>
      <c r="G71" s="80"/>
      <c r="H71" s="80"/>
      <c r="I71" s="81"/>
    </row>
    <row r="72" spans="1:9" x14ac:dyDescent="0.2">
      <c r="A72" s="18" t="s">
        <v>85</v>
      </c>
      <c r="B72" s="37">
        <f>B34-B71</f>
        <v>0</v>
      </c>
      <c r="C72" s="36"/>
      <c r="D72" s="79"/>
      <c r="E72" s="80"/>
      <c r="F72" s="80"/>
      <c r="G72" s="80"/>
      <c r="H72" s="80"/>
      <c r="I72" s="81"/>
    </row>
    <row r="73" spans="1:9" x14ac:dyDescent="0.2">
      <c r="A73" s="18" t="s">
        <v>53</v>
      </c>
      <c r="B73" s="37">
        <f>IFERROR(B35/B5,0)</f>
        <v>0</v>
      </c>
      <c r="C73" s="36"/>
      <c r="D73" s="79"/>
      <c r="E73" s="80"/>
      <c r="F73" s="80"/>
      <c r="G73" s="80"/>
      <c r="H73" s="80"/>
      <c r="I73" s="81"/>
    </row>
    <row r="74" spans="1:9" x14ac:dyDescent="0.2">
      <c r="A74" s="18" t="s">
        <v>51</v>
      </c>
      <c r="B74" s="37">
        <f>IFERROR(H37/B5,0)</f>
        <v>0</v>
      </c>
      <c r="C74" s="36"/>
      <c r="D74" s="79"/>
      <c r="E74" s="80"/>
      <c r="F74" s="80"/>
      <c r="G74" s="80"/>
      <c r="H74" s="80"/>
      <c r="I74" s="81"/>
    </row>
    <row r="75" spans="1:9" x14ac:dyDescent="0.2">
      <c r="C75" s="1"/>
      <c r="D75" s="79"/>
      <c r="E75" s="80"/>
      <c r="F75" s="80"/>
      <c r="G75" s="80"/>
      <c r="H75" s="80"/>
      <c r="I75" s="81"/>
    </row>
    <row r="76" spans="1:9" ht="13.5" thickBot="1" x14ac:dyDescent="0.25">
      <c r="A76" s="38" t="s">
        <v>86</v>
      </c>
      <c r="D76" s="82"/>
      <c r="E76" s="83"/>
      <c r="F76" s="83"/>
      <c r="G76" s="83"/>
      <c r="H76" s="83"/>
      <c r="I76" s="84"/>
    </row>
    <row r="77" spans="1:9" x14ac:dyDescent="0.2">
      <c r="A77" s="39" t="s">
        <v>55</v>
      </c>
      <c r="B77" s="10"/>
    </row>
    <row r="78" spans="1:9" ht="13.5" thickBot="1" x14ac:dyDescent="0.25">
      <c r="A78" s="39" t="s">
        <v>54</v>
      </c>
      <c r="D78" s="39" t="s">
        <v>80</v>
      </c>
      <c r="E78" s="1"/>
      <c r="F78" s="1"/>
      <c r="G78" s="1"/>
      <c r="H78" s="1"/>
    </row>
    <row r="79" spans="1:9" ht="13.5" thickBot="1" x14ac:dyDescent="0.25">
      <c r="A79" s="38" t="s">
        <v>75</v>
      </c>
      <c r="D79" s="40" t="s">
        <v>37</v>
      </c>
      <c r="E79" s="41"/>
      <c r="F79" s="41"/>
      <c r="G79" s="41"/>
      <c r="H79" s="41"/>
      <c r="I79" s="42"/>
    </row>
    <row r="80" spans="1:9" x14ac:dyDescent="0.2">
      <c r="D80" s="76"/>
      <c r="E80" s="77"/>
      <c r="F80" s="77"/>
      <c r="G80" s="77"/>
      <c r="H80" s="77"/>
      <c r="I80" s="78"/>
    </row>
    <row r="81" spans="4:9" x14ac:dyDescent="0.2">
      <c r="D81" s="79"/>
      <c r="E81" s="80"/>
      <c r="F81" s="80"/>
      <c r="G81" s="80"/>
      <c r="H81" s="80"/>
      <c r="I81" s="81"/>
    </row>
    <row r="82" spans="4:9" x14ac:dyDescent="0.2">
      <c r="D82" s="79"/>
      <c r="E82" s="80"/>
      <c r="F82" s="80"/>
      <c r="G82" s="80"/>
      <c r="H82" s="80"/>
      <c r="I82" s="81"/>
    </row>
    <row r="83" spans="4:9" x14ac:dyDescent="0.2">
      <c r="D83" s="79"/>
      <c r="E83" s="80"/>
      <c r="F83" s="80"/>
      <c r="G83" s="80"/>
      <c r="H83" s="80"/>
      <c r="I83" s="81"/>
    </row>
    <row r="84" spans="4:9" x14ac:dyDescent="0.2">
      <c r="D84" s="79"/>
      <c r="E84" s="80"/>
      <c r="F84" s="80"/>
      <c r="G84" s="80"/>
      <c r="H84" s="80"/>
      <c r="I84" s="81"/>
    </row>
    <row r="85" spans="4:9" x14ac:dyDescent="0.2">
      <c r="D85" s="79"/>
      <c r="E85" s="80"/>
      <c r="F85" s="80"/>
      <c r="G85" s="80"/>
      <c r="H85" s="80"/>
      <c r="I85" s="81"/>
    </row>
    <row r="86" spans="4:9" x14ac:dyDescent="0.2">
      <c r="D86" s="79"/>
      <c r="E86" s="80"/>
      <c r="F86" s="80"/>
      <c r="G86" s="80"/>
      <c r="H86" s="80"/>
      <c r="I86" s="81"/>
    </row>
    <row r="87" spans="4:9" ht="13.5" thickBot="1" x14ac:dyDescent="0.25">
      <c r="D87" s="82"/>
      <c r="E87" s="83"/>
      <c r="F87" s="83"/>
      <c r="G87" s="83"/>
      <c r="H87" s="83"/>
      <c r="I87" s="84"/>
    </row>
  </sheetData>
  <sheetProtection algorithmName="SHA-512" hashValue="6GwmHm5Hd1g/qJFRTb3LJ6zenZtLIn7YBdZviUqqvY/FlgVyWq9yicRTWb2sRIzRzUjJOFWyReV1j4lobP3/9A==" saltValue="6zVfFX0C3pVhkdumwrYqZA==" spinCount="100000" sheet="1" selectLockedCells="1"/>
  <mergeCells count="6">
    <mergeCell ref="C53:I53"/>
    <mergeCell ref="D30:H30"/>
    <mergeCell ref="C1:E1"/>
    <mergeCell ref="C3:D3"/>
    <mergeCell ref="D80:I87"/>
    <mergeCell ref="D70:I76"/>
  </mergeCells>
  <conditionalFormatting sqref="B66">
    <cfRule type="cellIs" dxfId="6" priority="7" operator="notBetween">
      <formula>0</formula>
      <formula>1</formula>
    </cfRule>
    <cfRule type="cellIs" dxfId="5" priority="8" operator="notBetween">
      <formula>0</formula>
      <formula>1.0001</formula>
    </cfRule>
  </conditionalFormatting>
  <conditionalFormatting sqref="B60">
    <cfRule type="cellIs" dxfId="4" priority="6" operator="notBetween">
      <formula>-0.2</formula>
      <formula>0.2</formula>
    </cfRule>
  </conditionalFormatting>
  <conditionalFormatting sqref="D70">
    <cfRule type="expression" dxfId="3" priority="3">
      <formula>B60&lt;-0.2</formula>
    </cfRule>
    <cfRule type="expression" dxfId="2" priority="4">
      <formula>B60&gt;0.2</formula>
    </cfRule>
  </conditionalFormatting>
  <conditionalFormatting sqref="D80">
    <cfRule type="expression" dxfId="1" priority="1">
      <formula>B66&gt;1</formula>
    </cfRule>
    <cfRule type="expression" dxfId="0" priority="2">
      <formula>B66&lt;0</formula>
    </cfRule>
  </conditionalFormatting>
  <dataValidations count="1">
    <dataValidation showDropDown="1" showInputMessage="1" showErrorMessage="1" sqref="D20:E20"/>
  </dataValidations>
  <hyperlinks>
    <hyperlink ref="C53" r:id="rId1"/>
  </hyperlinks>
  <pageMargins left="0.70866141732283472" right="0.70866141732283472" top="0.78740157480314965" bottom="0.78740157480314965" header="0.31496062992125984" footer="0.31496062992125984"/>
  <pageSetup paperSize="9" scale="67" orientation="portrait" r:id="rId2"/>
  <headerFooter>
    <oddHeader>&amp;L&amp;"Arial,Fett"Kanton St. Gallen&amp;C&amp;"Arial,Fett"Amt für Volksschule&amp;R&amp;G</oddHead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Tabelle2!$A$2:$A$3</xm:f>
          </x14:formula1>
          <xm:sqref>C19 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B1" sqref="B1:E34"/>
    </sheetView>
  </sheetViews>
  <sheetFormatPr baseColWidth="10" defaultRowHeight="12.75" x14ac:dyDescent="0.2"/>
  <sheetData>
    <row r="2" spans="1:1" x14ac:dyDescent="0.2">
      <c r="A2" t="s">
        <v>27</v>
      </c>
    </row>
    <row r="3" spans="1:1" x14ac:dyDescent="0.2">
      <c r="A3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 Poznicek, Eva</dc:creator>
  <cp:lastModifiedBy>Stadelmann Bernhard BLD-AVS-AuSQ</cp:lastModifiedBy>
  <cp:lastPrinted>2020-04-06T10:59:16Z</cp:lastPrinted>
  <dcterms:created xsi:type="dcterms:W3CDTF">2018-03-29T08:43:46Z</dcterms:created>
  <dcterms:modified xsi:type="dcterms:W3CDTF">2023-10-24T07:54:21Z</dcterms:modified>
</cp:coreProperties>
</file>