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C:\Users\iaa3125\Downloads\"/>
    </mc:Choice>
  </mc:AlternateContent>
  <bookViews>
    <workbookView xWindow="0" yWindow="0" windowWidth="28800" windowHeight="11535"/>
  </bookViews>
  <sheets>
    <sheet name="Details" sheetId="2" r:id="rId1"/>
    <sheet name="Abrechnung" sheetId="1" r:id="rId2"/>
    <sheet name="Personalien" sheetId="4" r:id="rId3"/>
    <sheet name="Verknüpfungen" sheetId="5" state="hidden" r:id="rId4"/>
  </sheets>
  <definedNames>
    <definedName name="AHV_Nummer">Personalien!$C$11</definedName>
    <definedName name="Auto_KM">Personalien!$G$10</definedName>
    <definedName name="Bank_Post">Personalien!$C$13</definedName>
    <definedName name="Bankadresse">Personalien!$C$14</definedName>
    <definedName name="Bereichsarbeitsgruppe">#REF!</definedName>
    <definedName name="cAbteilung">#REF!</definedName>
    <definedName name="cJahr">Personalien!$H$14</definedName>
    <definedName name="cJahrSelection">#REF!</definedName>
    <definedName name="cKKLW">#REF!</definedName>
    <definedName name="cSem1">Verknüpfungen!$D$2</definedName>
    <definedName name="cSemesterSelection">#REF!</definedName>
    <definedName name="cSemesterWenn">#REF!</definedName>
    <definedName name="cStufe">Abrechnung!$D$12</definedName>
    <definedName name="Datum1">Details!$B$7</definedName>
    <definedName name="_xlnm.Print_Area" localSheetId="1">Abrechnung!$A$1:$E$40</definedName>
    <definedName name="_xlnm.Print_Area" localSheetId="0">Details!$B$2:$R$24</definedName>
    <definedName name="_xlnm.Print_Area" localSheetId="2">Personalien!$A$1:$I$21</definedName>
    <definedName name="_xlnm.Print_Titles" localSheetId="0">Details!$3:$6</definedName>
    <definedName name="Funktion_Bereich">#REF!</definedName>
    <definedName name="Funktion_Stufe">#REF!</definedName>
    <definedName name="Ganzes_Taggeld">Personalien!$G$6</definedName>
    <definedName name="Geburtsdatum">Personalien!$C$12</definedName>
    <definedName name="Honorare">#REF!</definedName>
    <definedName name="Jahr">#REF!</definedName>
    <definedName name="Kommission">Personalien!$C$18</definedName>
    <definedName name="Kontonummer">Personalien!$C$15</definedName>
    <definedName name="Mittag_Abendessen">Personalien!$G$9</definedName>
    <definedName name="Name_Vorname">Personalien!$C$6</definedName>
    <definedName name="Personalnummer">Personalien!$C$10</definedName>
    <definedName name="PLZ_Ort">Personalien!$C$8</definedName>
    <definedName name="Protokoll">Personalien!$G$7</definedName>
    <definedName name="rAbteilung">#REF!</definedName>
    <definedName name="rBankPostList">#REF!</definedName>
    <definedName name="rBereich">#REF!</definedName>
    <definedName name="rFunktion">#REF!</definedName>
    <definedName name="rLöschen1">Details!$B$7:$F$23</definedName>
    <definedName name="rLöschen2">Details!$M$7:$R$23</definedName>
    <definedName name="rSemesterList">#REF!</definedName>
    <definedName name="rStufen">#REF!</definedName>
    <definedName name="Semester1">#REF!</definedName>
    <definedName name="Semester2">#REF!</definedName>
    <definedName name="Strasse">Personalien!$C$7</definedName>
    <definedName name="Stufenarbeitsgruppe">#REF!</definedName>
    <definedName name="TotalBüro">Details!$R$24</definedName>
    <definedName name="TotalEssen">Details!$M$24</definedName>
    <definedName name="TotalHonorarGanz">Details!$I$24</definedName>
    <definedName name="TotalHonorarHalb">Details!$J$24</definedName>
    <definedName name="TotalHonorarViertel">Details!$K$24</definedName>
    <definedName name="TotalIV">Details!$O$24</definedName>
    <definedName name="TotalOEV">Details!$N$24</definedName>
    <definedName name="TotalProtokoll">Details!$L$24</definedName>
    <definedName name="TotalUebernachtung">Details!$Q$24</definedName>
    <definedName name="TotalWeitere">Details!$P$24</definedName>
  </definedNames>
  <calcPr calcId="162913"/>
</workbook>
</file>

<file path=xl/calcChain.xml><?xml version="1.0" encoding="utf-8"?>
<calcChain xmlns="http://schemas.openxmlformats.org/spreadsheetml/2006/main">
  <c r="K8" i="2" l="1"/>
  <c r="K9" i="2"/>
  <c r="K10" i="2"/>
  <c r="K11" i="2"/>
  <c r="K12" i="2"/>
  <c r="K13" i="2"/>
  <c r="K14" i="2"/>
  <c r="K15" i="2"/>
  <c r="K16" i="2"/>
  <c r="K17" i="2"/>
  <c r="K18" i="2"/>
  <c r="K19" i="2"/>
  <c r="K7" i="2"/>
  <c r="H8" i="2" l="1"/>
  <c r="I8" i="2"/>
  <c r="J8" i="2"/>
  <c r="H9" i="2"/>
  <c r="I9" i="2"/>
  <c r="J9" i="2"/>
  <c r="H10" i="2"/>
  <c r="I10" i="2"/>
  <c r="J10" i="2"/>
  <c r="H11" i="2"/>
  <c r="I11" i="2"/>
  <c r="J11" i="2"/>
  <c r="H12" i="2"/>
  <c r="I12" i="2"/>
  <c r="J12" i="2"/>
  <c r="H13" i="2"/>
  <c r="I13" i="2"/>
  <c r="J13" i="2"/>
  <c r="H14" i="2"/>
  <c r="I14" i="2"/>
  <c r="J14" i="2"/>
  <c r="H15" i="2"/>
  <c r="I15" i="2"/>
  <c r="J15" i="2"/>
  <c r="H16" i="2"/>
  <c r="I16" i="2"/>
  <c r="J16" i="2"/>
  <c r="H17" i="2"/>
  <c r="I17" i="2"/>
  <c r="J17" i="2"/>
  <c r="H18" i="2"/>
  <c r="I18" i="2"/>
  <c r="J18" i="2"/>
  <c r="H19" i="2"/>
  <c r="I19" i="2"/>
  <c r="J19" i="2"/>
  <c r="J7" i="2"/>
  <c r="I7" i="2"/>
  <c r="H7" i="2"/>
  <c r="E26" i="1" l="1"/>
  <c r="D19" i="1" l="1"/>
  <c r="H24" i="2" l="1"/>
  <c r="B15" i="1" s="1"/>
  <c r="E15" i="1" s="1"/>
  <c r="D35" i="1" l="1"/>
  <c r="Q24" i="2"/>
  <c r="E25" i="1"/>
  <c r="A7" i="1"/>
  <c r="F2" i="2" s="1"/>
  <c r="D16" i="1"/>
  <c r="D18" i="1" s="1"/>
  <c r="C35" i="1"/>
  <c r="C34" i="1"/>
  <c r="C33" i="1"/>
  <c r="D9" i="1"/>
  <c r="D8" i="1"/>
  <c r="D7" i="1"/>
  <c r="D10" i="1"/>
  <c r="A12" i="1"/>
  <c r="D21" i="1"/>
  <c r="M24" i="2"/>
  <c r="B21" i="1" s="1"/>
  <c r="D34" i="1"/>
  <c r="D33" i="1"/>
  <c r="N24" i="2"/>
  <c r="E22" i="1" s="1"/>
  <c r="P24" i="2"/>
  <c r="E24" i="1" s="1"/>
  <c r="R24" i="2"/>
  <c r="E27" i="1" s="1"/>
  <c r="E28" i="1" s="1"/>
  <c r="L23" i="2"/>
  <c r="L24" i="2" s="1"/>
  <c r="E19" i="1" s="1"/>
  <c r="O24" i="2"/>
  <c r="B23" i="1" s="1"/>
  <c r="R2" i="2"/>
  <c r="K24" i="2" l="1"/>
  <c r="B18" i="1" s="1"/>
  <c r="I24" i="2"/>
  <c r="B16" i="1" s="1"/>
  <c r="E21" i="1"/>
  <c r="J24" i="2"/>
  <c r="E17" i="1" s="1"/>
  <c r="D17" i="1"/>
  <c r="B19" i="1"/>
  <c r="C47" i="1"/>
  <c r="C49" i="1"/>
  <c r="C48" i="1"/>
  <c r="E18" i="1" l="1"/>
  <c r="E16" i="1"/>
  <c r="B17" i="1"/>
  <c r="C51" i="1"/>
  <c r="D23" i="1" s="1"/>
  <c r="E23" i="1" s="1"/>
  <c r="E20" i="1" l="1"/>
  <c r="E29" i="1" s="1"/>
</calcChain>
</file>

<file path=xl/comments1.xml><?xml version="1.0" encoding="utf-8"?>
<comments xmlns="http://schemas.openxmlformats.org/spreadsheetml/2006/main">
  <authors>
    <author>Marcel Koller</author>
  </authors>
  <commentList>
    <comment ref="N2" authorId="0" shapeId="0">
      <text>
        <r>
          <rPr>
            <b/>
            <sz val="8"/>
            <color indexed="81"/>
            <rFont val="Tahoma"/>
            <family val="2"/>
          </rPr>
          <t>Prüfen Sie bitte die Abrechnungsperiode. Ggf. im Register Personalien anpassen.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<sst xmlns="http://schemas.openxmlformats.org/spreadsheetml/2006/main" count="170" uniqueCount="140">
  <si>
    <t>Taggelder und Reiseentschädigungen</t>
  </si>
  <si>
    <t>Anzahl</t>
  </si>
  <si>
    <t>Ansatz</t>
  </si>
  <si>
    <t>Nr.</t>
  </si>
  <si>
    <t>Gegenstand</t>
  </si>
  <si>
    <t>1)</t>
  </si>
  <si>
    <t>ganze Taggelder</t>
  </si>
  <si>
    <t>2)</t>
  </si>
  <si>
    <t>halbe Taggelder</t>
  </si>
  <si>
    <t>3)</t>
  </si>
  <si>
    <t>4)</t>
  </si>
  <si>
    <t>Total</t>
  </si>
  <si>
    <t>5)</t>
  </si>
  <si>
    <t>Mittag-/Abendessen</t>
  </si>
  <si>
    <t>6)</t>
  </si>
  <si>
    <t>Bahn und Postauto</t>
  </si>
  <si>
    <t>7)</t>
  </si>
  <si>
    <t>Auto</t>
  </si>
  <si>
    <t>8)</t>
  </si>
  <si>
    <t>weitere Spesen</t>
  </si>
  <si>
    <t>9)</t>
  </si>
  <si>
    <t>Übernachtung</t>
  </si>
  <si>
    <t>Gesamttotal</t>
  </si>
  <si>
    <t>Bahn 2. Klasse</t>
  </si>
  <si>
    <t>eff. Kosten gem. Beleg</t>
  </si>
  <si>
    <t>Pers.-Nummer:</t>
  </si>
  <si>
    <t>AHV-Nummer:</t>
  </si>
  <si>
    <t>Geburtsdatum:</t>
  </si>
  <si>
    <r>
      <t>Überweisungsangaben</t>
    </r>
    <r>
      <rPr>
        <sz val="10"/>
        <rFont val="Arial"/>
        <family val="2"/>
      </rPr>
      <t xml:space="preserve">:  </t>
    </r>
    <r>
      <rPr>
        <sz val="8"/>
        <rFont val="Arial"/>
        <family val="2"/>
      </rPr>
      <t>(bitte vollständig ausfüllen, wenn keine Personalnummer angegeben ist)</t>
    </r>
  </si>
  <si>
    <t>Visum:</t>
  </si>
  <si>
    <t>Verordnung über die Vergütungen an Kommissionen</t>
  </si>
  <si>
    <t>und Experten der staatlichen Verwaltung</t>
  </si>
  <si>
    <t>Datum</t>
  </si>
  <si>
    <t>Zeitangabe</t>
  </si>
  <si>
    <t>Abreise</t>
  </si>
  <si>
    <t>Rückkehr</t>
  </si>
  <si>
    <t>Reiseziel</t>
  </si>
  <si>
    <t>Reisespesen</t>
  </si>
  <si>
    <t>Bahn/Post</t>
  </si>
  <si>
    <t>km</t>
  </si>
  <si>
    <t>Honorare</t>
  </si>
  <si>
    <t>Essen</t>
  </si>
  <si>
    <t>Anz.</t>
  </si>
  <si>
    <t>Kommunikation / Büromaterial</t>
  </si>
  <si>
    <t>Telefon, Internet, Porti, Kopien usw.</t>
  </si>
  <si>
    <t>vom 10. Februar 1970 (sGS 145.1)</t>
  </si>
  <si>
    <t>Personalien</t>
  </si>
  <si>
    <t>Strasse</t>
  </si>
  <si>
    <t>Personalnummer</t>
  </si>
  <si>
    <t>AHV-Nummer</t>
  </si>
  <si>
    <t>Geburtsdatum</t>
  </si>
  <si>
    <t>Name Vorname</t>
  </si>
  <si>
    <t>PLZ Ort</t>
  </si>
  <si>
    <t>Ansätze</t>
  </si>
  <si>
    <t>Ganzes Taggeld</t>
  </si>
  <si>
    <t>Semester</t>
  </si>
  <si>
    <t>Abrechnungsperiode:</t>
  </si>
  <si>
    <t>Jahr</t>
  </si>
  <si>
    <t>Fr. / Rp.</t>
  </si>
  <si>
    <t>Bank/Post:</t>
  </si>
  <si>
    <t>Bankadresse</t>
  </si>
  <si>
    <t>Kommunikation/
Büromaterial</t>
  </si>
  <si>
    <t>Honorare JA/NEIN</t>
  </si>
  <si>
    <t>Zeile 9</t>
  </si>
  <si>
    <t>Zeile 10</t>
  </si>
  <si>
    <t>Zeile 11</t>
  </si>
  <si>
    <t>Zeile 12</t>
  </si>
  <si>
    <t>Zeile 13</t>
  </si>
  <si>
    <t>Zeile 14</t>
  </si>
  <si>
    <t>Zeile 15</t>
  </si>
  <si>
    <t>Zeile 16</t>
  </si>
  <si>
    <t>Zeile 17</t>
  </si>
  <si>
    <t>Zeile 18</t>
  </si>
  <si>
    <t>Zeile 19</t>
  </si>
  <si>
    <t>Zeile 20</t>
  </si>
  <si>
    <t>Zeile 21</t>
  </si>
  <si>
    <t>Zeile 22</t>
  </si>
  <si>
    <t>Zeile 23</t>
  </si>
  <si>
    <t>Zeile 24</t>
  </si>
  <si>
    <t>Zeile 25</t>
  </si>
  <si>
    <t>Zeile 26</t>
  </si>
  <si>
    <t>Zeile 27</t>
  </si>
  <si>
    <t>Zeile 28</t>
  </si>
  <si>
    <t>Zeile 29</t>
  </si>
  <si>
    <t>Zeile 30</t>
  </si>
  <si>
    <t>Zeile 31</t>
  </si>
  <si>
    <t>Zeile 32</t>
  </si>
  <si>
    <t>Zeile 33</t>
  </si>
  <si>
    <t>Zeile 34</t>
  </si>
  <si>
    <t>Zeile 35</t>
  </si>
  <si>
    <t>Zeile 36</t>
  </si>
  <si>
    <t>Zeile 37</t>
  </si>
  <si>
    <t>Zeile 38</t>
  </si>
  <si>
    <t>Zeile 39</t>
  </si>
  <si>
    <t>Zeile 40</t>
  </si>
  <si>
    <t>Zeile 41</t>
  </si>
  <si>
    <t>Zeile 42</t>
  </si>
  <si>
    <t>Zeile 43</t>
  </si>
  <si>
    <t>Zeile 44</t>
  </si>
  <si>
    <t>Zeile 45</t>
  </si>
  <si>
    <t>Zeile 46</t>
  </si>
  <si>
    <t>Zeile 47</t>
  </si>
  <si>
    <t>Zeile 48</t>
  </si>
  <si>
    <t>Zeile 49</t>
  </si>
  <si>
    <t>Zeile 50</t>
  </si>
  <si>
    <t>1 wenn Sem 1</t>
  </si>
  <si>
    <t>Kommission</t>
  </si>
  <si>
    <t>z.B. Raummiete</t>
  </si>
  <si>
    <t>Prot</t>
  </si>
  <si>
    <t>viertel Taggelder</t>
  </si>
  <si>
    <t>Protokoll</t>
  </si>
  <si>
    <t>10)</t>
  </si>
  <si>
    <t>Mail-Adresse</t>
  </si>
  <si>
    <t>Bitte vollständig ausfüllen!</t>
  </si>
  <si>
    <t>(Personalnr. nur falls bekannt)</t>
  </si>
  <si>
    <t>Falls Zeilenzahl nicht ausreicht: 2. Formular einreichen.</t>
  </si>
  <si>
    <t>420000   2000</t>
  </si>
  <si>
    <t>420000   6102</t>
  </si>
  <si>
    <t>420000   6132</t>
  </si>
  <si>
    <t>Auto-KM bis 5000 km</t>
  </si>
  <si>
    <t>Auto-KM 5001 bis 10'000km</t>
  </si>
  <si>
    <t>Auto-KM über 10'000km</t>
  </si>
  <si>
    <t>bis 5000 km</t>
  </si>
  <si>
    <t>5001 bis 10'000km</t>
  </si>
  <si>
    <t>über 10'000km</t>
  </si>
  <si>
    <t>über 10'000 km</t>
  </si>
  <si>
    <t>5001 bis 10'000 km</t>
  </si>
  <si>
    <t>KM-Ansatz</t>
  </si>
  <si>
    <r>
      <t>bis 1590 cm</t>
    </r>
    <r>
      <rPr>
        <vertAlign val="superscript"/>
        <sz val="10"/>
        <color indexed="9"/>
        <rFont val="Arial"/>
        <family val="2"/>
      </rPr>
      <t>3</t>
    </r>
    <r>
      <rPr>
        <sz val="10"/>
        <color indexed="9"/>
        <rFont val="Arial"/>
        <family val="2"/>
      </rPr>
      <t xml:space="preserve"> Hubraum</t>
    </r>
  </si>
  <si>
    <r>
      <t xml:space="preserve">über 1590cm </t>
    </r>
    <r>
      <rPr>
        <vertAlign val="superscript"/>
        <sz val="10"/>
        <color indexed="9"/>
        <rFont val="Arial"/>
        <family val="2"/>
      </rPr>
      <t>3</t>
    </r>
    <r>
      <rPr>
        <sz val="10"/>
        <color indexed="9"/>
        <rFont val="Arial"/>
        <family val="2"/>
      </rPr>
      <t xml:space="preserve"> Hubraum</t>
    </r>
  </si>
  <si>
    <t>Taggeldabrechnung</t>
  </si>
  <si>
    <t>Bildungsdepartement des Kantons St. Gallen</t>
  </si>
  <si>
    <t>IBAN-Nummer</t>
  </si>
  <si>
    <t>11)</t>
  </si>
  <si>
    <t>Begründung Auto:</t>
  </si>
  <si>
    <t>eineinhalb Taggelder</t>
  </si>
  <si>
    <t>1 1/2</t>
  </si>
  <si>
    <t>1/1</t>
  </si>
  <si>
    <t>1/2</t>
  </si>
  <si>
    <t>1/4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</si>
</sst>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 * #,##0.00_ ;_ * \-#,##0.00_ ;_ * &quot;-&quot;??_ ;_ @_ "/>
    <numFmt numFmtId="164" formatCode="_ &quot;SFr.&quot;\ * #,##0.00_ ;_ &quot;SFr.&quot;\ * \-#,##0.00_ ;_ &quot;SFr.&quot;\ * &quot;-&quot;??_ ;_ @_ "/>
    <numFmt numFmtId="165" formatCode="&quot;Fr.&quot;* 0.00"/>
    <numFmt numFmtId="166" formatCode="0.00\ &quot;/ km&quot;"/>
    <numFmt numFmtId="167" formatCode="dd/mm/"/>
    <numFmt numFmtId="168" formatCode="h:mm"/>
    <numFmt numFmtId="169" formatCode="#,##0.00\ "/>
    <numFmt numFmtId="170" formatCode="0;0;&quot;&quot;;@"/>
    <numFmt numFmtId="171" formatCode="0\ &quot;km&quot;"/>
    <numFmt numFmtId="172" formatCode="0.0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vertAlign val="superscript"/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9"/>
      <name val="Arial"/>
      <family val="2"/>
    </font>
    <font>
      <vertAlign val="superscript"/>
      <sz val="10"/>
      <color indexed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8"/>
      <color rgb="FF00000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7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top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/>
    <xf numFmtId="0" fontId="0" fillId="0" borderId="1" xfId="0" applyBorder="1"/>
    <xf numFmtId="0" fontId="0" fillId="0" borderId="6" xfId="0" applyBorder="1"/>
    <xf numFmtId="0" fontId="3" fillId="0" borderId="1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0" fillId="0" borderId="7" xfId="0" applyBorder="1"/>
    <xf numFmtId="166" fontId="3" fillId="0" borderId="1" xfId="0" applyNumberFormat="1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vertical="center"/>
    </xf>
    <xf numFmtId="169" fontId="0" fillId="0" borderId="1" xfId="0" applyNumberFormat="1" applyBorder="1" applyAlignment="1">
      <alignment vertical="center"/>
    </xf>
    <xf numFmtId="169" fontId="2" fillId="0" borderId="8" xfId="0" applyNumberFormat="1" applyFont="1" applyBorder="1" applyAlignment="1">
      <alignment vertical="center"/>
    </xf>
    <xf numFmtId="169" fontId="0" fillId="0" borderId="6" xfId="0" applyNumberFormat="1" applyBorder="1"/>
    <xf numFmtId="169" fontId="0" fillId="0" borderId="1" xfId="1" applyNumberFormat="1" applyFont="1" applyBorder="1"/>
    <xf numFmtId="169" fontId="0" fillId="0" borderId="1" xfId="0" applyNumberFormat="1" applyBorder="1"/>
    <xf numFmtId="170" fontId="0" fillId="0" borderId="2" xfId="0" applyNumberFormat="1" applyBorder="1" applyAlignment="1">
      <alignment horizontal="left" vertical="center"/>
    </xf>
    <xf numFmtId="167" fontId="0" fillId="0" borderId="9" xfId="0" applyNumberFormat="1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49" fontId="3" fillId="2" borderId="15" xfId="0" applyNumberFormat="1" applyFont="1" applyFill="1" applyBorder="1" applyAlignment="1">
      <alignment horizontal="center" vertical="center"/>
    </xf>
    <xf numFmtId="49" fontId="5" fillId="2" borderId="15" xfId="0" applyNumberFormat="1" applyFont="1" applyFill="1" applyBorder="1" applyAlignment="1">
      <alignment horizontal="center" vertical="center"/>
    </xf>
    <xf numFmtId="49" fontId="5" fillId="2" borderId="18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0" fillId="2" borderId="17" xfId="0" applyFill="1" applyBorder="1"/>
    <xf numFmtId="0" fontId="3" fillId="2" borderId="18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vertical="center"/>
    </xf>
    <xf numFmtId="0" fontId="2" fillId="2" borderId="22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6" fillId="3" borderId="19" xfId="0" applyFont="1" applyFill="1" applyBorder="1" applyAlignment="1">
      <alignment horizontal="left" vertical="center" indent="1"/>
    </xf>
    <xf numFmtId="0" fontId="6" fillId="3" borderId="20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vertical="center"/>
    </xf>
    <xf numFmtId="0" fontId="0" fillId="4" borderId="0" xfId="0" applyFill="1" applyBorder="1"/>
    <xf numFmtId="0" fontId="3" fillId="4" borderId="0" xfId="0" applyFont="1" applyFill="1" applyBorder="1" applyAlignment="1">
      <alignment vertical="center"/>
    </xf>
    <xf numFmtId="0" fontId="0" fillId="4" borderId="0" xfId="0" applyFill="1"/>
    <xf numFmtId="0" fontId="0" fillId="4" borderId="0" xfId="0" applyFill="1" applyBorder="1" applyAlignment="1">
      <alignment vertical="center"/>
    </xf>
    <xf numFmtId="0" fontId="0" fillId="4" borderId="0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171" fontId="0" fillId="0" borderId="1" xfId="0" applyNumberFormat="1" applyBorder="1" applyAlignment="1">
      <alignment horizontal="center"/>
    </xf>
    <xf numFmtId="0" fontId="3" fillId="2" borderId="12" xfId="0" applyFont="1" applyFill="1" applyBorder="1" applyAlignment="1">
      <alignment horizontal="center" vertical="center"/>
    </xf>
    <xf numFmtId="0" fontId="0" fillId="2" borderId="15" xfId="0" applyFill="1" applyBorder="1"/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169" fontId="2" fillId="0" borderId="25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4" fontId="3" fillId="0" borderId="6" xfId="0" applyNumberFormat="1" applyFont="1" applyBorder="1" applyAlignment="1">
      <alignment horizontal="left"/>
    </xf>
    <xf numFmtId="0" fontId="0" fillId="0" borderId="0" xfId="0" applyProtection="1"/>
    <xf numFmtId="0" fontId="0" fillId="2" borderId="26" xfId="0" applyFill="1" applyBorder="1" applyProtection="1"/>
    <xf numFmtId="0" fontId="0" fillId="2" borderId="27" xfId="0" applyFill="1" applyBorder="1" applyProtection="1"/>
    <xf numFmtId="0" fontId="0" fillId="2" borderId="28" xfId="0" applyFill="1" applyBorder="1" applyProtection="1"/>
    <xf numFmtId="0" fontId="0" fillId="2" borderId="14" xfId="0" applyFill="1" applyBorder="1" applyProtection="1"/>
    <xf numFmtId="0" fontId="0" fillId="2" borderId="0" xfId="0" applyFill="1" applyBorder="1" applyProtection="1"/>
    <xf numFmtId="0" fontId="0" fillId="2" borderId="29" xfId="0" applyFill="1" applyBorder="1" applyProtection="1"/>
    <xf numFmtId="0" fontId="6" fillId="2" borderId="0" xfId="0" applyFont="1" applyFill="1" applyBorder="1" applyProtection="1"/>
    <xf numFmtId="14" fontId="0" fillId="2" borderId="0" xfId="0" applyNumberFormat="1" applyFill="1" applyBorder="1" applyProtection="1"/>
    <xf numFmtId="0" fontId="0" fillId="2" borderId="0" xfId="0" applyFill="1" applyBorder="1" applyAlignment="1" applyProtection="1">
      <alignment wrapText="1"/>
    </xf>
    <xf numFmtId="1" fontId="2" fillId="3" borderId="1" xfId="1" applyNumberFormat="1" applyFont="1" applyFill="1" applyBorder="1" applyAlignment="1" applyProtection="1">
      <alignment horizontal="center"/>
      <protection locked="0"/>
    </xf>
    <xf numFmtId="0" fontId="0" fillId="2" borderId="30" xfId="0" applyFill="1" applyBorder="1" applyProtection="1"/>
    <xf numFmtId="0" fontId="0" fillId="2" borderId="31" xfId="0" applyFill="1" applyBorder="1" applyProtection="1"/>
    <xf numFmtId="0" fontId="0" fillId="2" borderId="32" xfId="0" applyFill="1" applyBorder="1" applyProtection="1"/>
    <xf numFmtId="0" fontId="2" fillId="2" borderId="33" xfId="0" applyFont="1" applyFill="1" applyBorder="1" applyAlignment="1" applyProtection="1">
      <alignment horizontal="center" vertical="center"/>
      <protection locked="0"/>
    </xf>
    <xf numFmtId="0" fontId="2" fillId="2" borderId="34" xfId="0" applyFont="1" applyFill="1" applyBorder="1" applyAlignment="1" applyProtection="1">
      <alignment horizontal="left" vertical="center"/>
      <protection locked="0"/>
    </xf>
    <xf numFmtId="0" fontId="2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14" fontId="0" fillId="0" borderId="3" xfId="0" applyNumberFormat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2" borderId="36" xfId="0" applyFill="1" applyBorder="1" applyAlignment="1">
      <alignment horizontal="center"/>
    </xf>
    <xf numFmtId="0" fontId="0" fillId="2" borderId="6" xfId="0" applyFill="1" applyBorder="1"/>
    <xf numFmtId="0" fontId="0" fillId="2" borderId="37" xfId="0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72" fontId="0" fillId="0" borderId="6" xfId="0" applyNumberFormat="1" applyFill="1" applyBorder="1" applyAlignment="1" applyProtection="1">
      <alignment horizontal="center"/>
      <protection locked="0"/>
    </xf>
    <xf numFmtId="49" fontId="2" fillId="3" borderId="20" xfId="0" applyNumberFormat="1" applyFont="1" applyFill="1" applyBorder="1" applyAlignment="1">
      <alignment horizontal="right" vertical="center"/>
    </xf>
    <xf numFmtId="0" fontId="2" fillId="3" borderId="38" xfId="0" applyFont="1" applyFill="1" applyBorder="1" applyAlignment="1">
      <alignment horizontal="right" vertical="center"/>
    </xf>
    <xf numFmtId="0" fontId="0" fillId="2" borderId="1" xfId="0" applyFill="1" applyBorder="1" applyAlignment="1" applyProtection="1">
      <alignment horizontal="left"/>
    </xf>
    <xf numFmtId="0" fontId="2" fillId="5" borderId="1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top"/>
    </xf>
    <xf numFmtId="0" fontId="0" fillId="6" borderId="0" xfId="0" applyFill="1" applyBorder="1" applyAlignment="1">
      <alignment horizontal="center"/>
    </xf>
    <xf numFmtId="0" fontId="0" fillId="6" borderId="0" xfId="0" applyFill="1" applyBorder="1"/>
    <xf numFmtId="0" fontId="3" fillId="6" borderId="0" xfId="0" applyFont="1" applyFill="1" applyBorder="1" applyAlignment="1">
      <alignment horizontal="left" vertical="center"/>
    </xf>
    <xf numFmtId="2" fontId="0" fillId="2" borderId="22" xfId="0" applyNumberFormat="1" applyFill="1" applyBorder="1" applyAlignment="1">
      <alignment vertical="center"/>
    </xf>
    <xf numFmtId="2" fontId="0" fillId="2" borderId="39" xfId="0" applyNumberFormat="1" applyFill="1" applyBorder="1" applyAlignment="1">
      <alignment vertical="center"/>
    </xf>
    <xf numFmtId="3" fontId="0" fillId="2" borderId="22" xfId="0" applyNumberFormat="1" applyFill="1" applyBorder="1" applyAlignment="1">
      <alignment horizontal="right" vertical="center"/>
    </xf>
    <xf numFmtId="4" fontId="0" fillId="0" borderId="6" xfId="0" applyNumberFormat="1" applyBorder="1" applyProtection="1">
      <protection locked="0"/>
    </xf>
    <xf numFmtId="4" fontId="0" fillId="0" borderId="1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0" fontId="2" fillId="7" borderId="1" xfId="0" applyFont="1" applyFill="1" applyBorder="1" applyProtection="1"/>
    <xf numFmtId="3" fontId="0" fillId="0" borderId="6" xfId="0" applyNumberFormat="1" applyBorder="1" applyAlignment="1" applyProtection="1">
      <alignment horizontal="right"/>
      <protection locked="0"/>
    </xf>
    <xf numFmtId="3" fontId="0" fillId="0" borderId="1" xfId="0" applyNumberFormat="1" applyBorder="1" applyAlignment="1" applyProtection="1">
      <alignment horizontal="right"/>
      <protection locked="0"/>
    </xf>
    <xf numFmtId="3" fontId="0" fillId="0" borderId="8" xfId="0" applyNumberFormat="1" applyBorder="1" applyAlignment="1" applyProtection="1">
      <alignment horizontal="right"/>
      <protection locked="0"/>
    </xf>
    <xf numFmtId="0" fontId="0" fillId="0" borderId="7" xfId="0" applyBorder="1" applyProtection="1">
      <protection locked="0"/>
    </xf>
    <xf numFmtId="0" fontId="10" fillId="0" borderId="0" xfId="0" applyFont="1" applyProtection="1"/>
    <xf numFmtId="165" fontId="10" fillId="0" borderId="0" xfId="2" applyNumberFormat="1" applyFont="1" applyFill="1" applyBorder="1" applyProtection="1">
      <protection locked="0"/>
    </xf>
    <xf numFmtId="0" fontId="12" fillId="2" borderId="0" xfId="0" applyFont="1" applyFill="1" applyBorder="1" applyAlignment="1" applyProtection="1">
      <alignment horizontal="left"/>
    </xf>
    <xf numFmtId="165" fontId="1" fillId="7" borderId="1" xfId="2" applyNumberFormat="1" applyFill="1" applyBorder="1" applyProtection="1"/>
    <xf numFmtId="165" fontId="1" fillId="7" borderId="1" xfId="2" applyNumberFormat="1" applyFont="1" applyFill="1" applyBorder="1" applyProtection="1"/>
    <xf numFmtId="0" fontId="3" fillId="2" borderId="2" xfId="0" quotePrefix="1" applyFont="1" applyFill="1" applyBorder="1" applyAlignment="1">
      <alignment horizontal="center" vertical="center"/>
    </xf>
    <xf numFmtId="0" fontId="3" fillId="2" borderId="1" xfId="0" quotePrefix="1" applyFont="1" applyFill="1" applyBorder="1" applyAlignment="1">
      <alignment horizontal="center" vertical="center"/>
    </xf>
    <xf numFmtId="0" fontId="14" fillId="0" borderId="0" xfId="0" applyFont="1"/>
    <xf numFmtId="0" fontId="15" fillId="0" borderId="1" xfId="0" applyFont="1" applyBorder="1" applyProtection="1">
      <protection locked="0"/>
    </xf>
    <xf numFmtId="0" fontId="0" fillId="3" borderId="1" xfId="0" applyFill="1" applyBorder="1" applyAlignment="1" applyProtection="1">
      <alignment horizontal="left"/>
      <protection locked="0"/>
    </xf>
    <xf numFmtId="14" fontId="0" fillId="3" borderId="1" xfId="0" applyNumberFormat="1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left" wrapText="1"/>
      <protection locked="0"/>
    </xf>
    <xf numFmtId="49" fontId="3" fillId="2" borderId="6" xfId="0" quotePrefix="1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6" xfId="0" applyFont="1" applyBorder="1"/>
    <xf numFmtId="0" fontId="1" fillId="0" borderId="1" xfId="0" applyFont="1" applyBorder="1"/>
    <xf numFmtId="168" fontId="0" fillId="8" borderId="6" xfId="0" applyNumberFormat="1" applyFill="1" applyBorder="1" applyAlignment="1" applyProtection="1">
      <alignment horizontal="center"/>
      <protection locked="0"/>
    </xf>
    <xf numFmtId="168" fontId="0" fillId="8" borderId="1" xfId="0" applyNumberFormat="1" applyFill="1" applyBorder="1" applyAlignment="1" applyProtection="1">
      <alignment horizontal="center"/>
      <protection locked="0"/>
    </xf>
    <xf numFmtId="0" fontId="14" fillId="0" borderId="0" xfId="0" applyNumberFormat="1" applyFont="1" applyBorder="1"/>
    <xf numFmtId="167" fontId="1" fillId="0" borderId="42" xfId="0" applyNumberFormat="1" applyFont="1" applyBorder="1" applyAlignment="1" applyProtection="1">
      <alignment horizontal="left" vertical="top" wrapText="1"/>
      <protection locked="0"/>
    </xf>
    <xf numFmtId="0" fontId="0" fillId="0" borderId="43" xfId="0" applyBorder="1" applyAlignment="1">
      <alignment horizontal="left" vertical="top"/>
    </xf>
    <xf numFmtId="0" fontId="0" fillId="0" borderId="44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45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46" xfId="0" applyBorder="1" applyAlignment="1">
      <alignment horizontal="left" vertical="top"/>
    </xf>
    <xf numFmtId="0" fontId="3" fillId="2" borderId="12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167" fontId="2" fillId="0" borderId="47" xfId="0" applyNumberFormat="1" applyFont="1" applyBorder="1" applyAlignment="1" applyProtection="1">
      <alignment horizontal="left"/>
    </xf>
    <xf numFmtId="0" fontId="2" fillId="0" borderId="5" xfId="0" applyFont="1" applyBorder="1" applyAlignment="1" applyProtection="1">
      <alignment horizontal="left"/>
    </xf>
    <xf numFmtId="0" fontId="0" fillId="0" borderId="5" xfId="0" applyBorder="1" applyAlignment="1" applyProtection="1"/>
    <xf numFmtId="0" fontId="0" fillId="0" borderId="3" xfId="0" applyBorder="1" applyAlignment="1" applyProtection="1"/>
    <xf numFmtId="49" fontId="3" fillId="2" borderId="48" xfId="0" applyNumberFormat="1" applyFont="1" applyFill="1" applyBorder="1" applyAlignment="1">
      <alignment horizontal="center" vertical="center"/>
    </xf>
    <xf numFmtId="49" fontId="3" fillId="2" borderId="43" xfId="0" applyNumberFormat="1" applyFont="1" applyFill="1" applyBorder="1" applyAlignment="1">
      <alignment horizontal="center" vertical="center"/>
    </xf>
    <xf numFmtId="49" fontId="3" fillId="2" borderId="44" xfId="0" applyNumberFormat="1" applyFont="1" applyFill="1" applyBorder="1" applyAlignment="1">
      <alignment horizontal="center" vertical="center"/>
    </xf>
    <xf numFmtId="49" fontId="3" fillId="2" borderId="40" xfId="0" applyNumberFormat="1" applyFont="1" applyFill="1" applyBorder="1" applyAlignment="1">
      <alignment horizontal="center" vertical="center"/>
    </xf>
    <xf numFmtId="49" fontId="3" fillId="2" borderId="41" xfId="0" applyNumberFormat="1" applyFont="1" applyFill="1" applyBorder="1" applyAlignment="1">
      <alignment horizontal="center" vertical="center"/>
    </xf>
    <xf numFmtId="0" fontId="3" fillId="0" borderId="0" xfId="0" applyFont="1" applyAlignment="1"/>
    <xf numFmtId="0" fontId="0" fillId="0" borderId="0" xfId="0" applyAlignment="1">
      <alignment wrapText="1"/>
    </xf>
    <xf numFmtId="0" fontId="2" fillId="0" borderId="2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1" fillId="3" borderId="2" xfId="0" applyFont="1" applyFill="1" applyBorder="1" applyAlignment="1" applyProtection="1">
      <alignment horizontal="left"/>
      <protection locked="0"/>
    </xf>
    <xf numFmtId="0" fontId="0" fillId="3" borderId="5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</cellXfs>
  <cellStyles count="3">
    <cellStyle name="Komma" xfId="1" builtinId="3"/>
    <cellStyle name="Standard" xfId="0" builtinId="0"/>
    <cellStyle name="Währung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Radio" checked="Checked" firstButton="1" fmlaLink="Verknüpfungen!$D$2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13</xdr:row>
      <xdr:rowOff>47625</xdr:rowOff>
    </xdr:from>
    <xdr:to>
      <xdr:col>5</xdr:col>
      <xdr:colOff>1219200</xdr:colOff>
      <xdr:row>15</xdr:row>
      <xdr:rowOff>66675</xdr:rowOff>
    </xdr:to>
    <xdr:sp macro="" textlink="">
      <xdr:nvSpPr>
        <xdr:cNvPr id="3102" name="Rectangle 9"/>
        <xdr:cNvSpPr>
          <a:spLocks noChangeArrowheads="1"/>
        </xdr:cNvSpPr>
      </xdr:nvSpPr>
      <xdr:spPr bwMode="auto">
        <a:xfrm>
          <a:off x="5410200" y="3105150"/>
          <a:ext cx="1171575" cy="514350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13</xdr:row>
          <xdr:rowOff>76200</xdr:rowOff>
        </xdr:from>
        <xdr:to>
          <xdr:col>5</xdr:col>
          <xdr:colOff>1085850</xdr:colOff>
          <xdr:row>14</xdr:row>
          <xdr:rowOff>47625</xdr:rowOff>
        </xdr:to>
        <xdr:sp macro="" textlink="">
          <xdr:nvSpPr>
            <xdr:cNvPr id="3073" name="Semester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Semester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14</xdr:row>
          <xdr:rowOff>47625</xdr:rowOff>
        </xdr:from>
        <xdr:to>
          <xdr:col>5</xdr:col>
          <xdr:colOff>962025</xdr:colOff>
          <xdr:row>15</xdr:row>
          <xdr:rowOff>19050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Semester 2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T44"/>
  <sheetViews>
    <sheetView tabSelected="1" zoomScale="115" zoomScaleNormal="115" workbookViewId="0">
      <pane ySplit="6" topLeftCell="A10" activePane="bottomLeft" state="frozen"/>
      <selection activeCell="B24" sqref="B24"/>
      <selection pane="bottomLeft" activeCell="E17" sqref="E17"/>
    </sheetView>
  </sheetViews>
  <sheetFormatPr baseColWidth="10" defaultRowHeight="12.75" x14ac:dyDescent="0.2"/>
  <cols>
    <col min="1" max="1" width="3.42578125" customWidth="1"/>
    <col min="2" max="2" width="8.28515625" style="20" customWidth="1"/>
    <col min="3" max="4" width="7" style="20" customWidth="1"/>
    <col min="5" max="5" width="17.5703125" customWidth="1"/>
    <col min="6" max="6" width="20.42578125" customWidth="1"/>
    <col min="7" max="7" width="2.85546875" customWidth="1"/>
    <col min="8" max="9" width="4.7109375" customWidth="1"/>
    <col min="10" max="11" width="4.85546875" customWidth="1"/>
    <col min="12" max="12" width="4.7109375" customWidth="1"/>
    <col min="13" max="13" width="5.42578125" style="20" customWidth="1"/>
    <col min="14" max="14" width="12" customWidth="1"/>
    <col min="15" max="15" width="9.140625" customWidth="1"/>
    <col min="16" max="16" width="10.7109375" customWidth="1"/>
    <col min="17" max="17" width="10.42578125" customWidth="1"/>
    <col min="18" max="18" width="12.140625" customWidth="1"/>
    <col min="19" max="19" width="3.85546875" customWidth="1"/>
  </cols>
  <sheetData>
    <row r="1" spans="1:20" ht="13.5" thickBot="1" x14ac:dyDescent="0.25">
      <c r="A1" s="61"/>
      <c r="B1" s="64"/>
      <c r="C1" s="64"/>
      <c r="D1" s="64"/>
      <c r="E1" s="61"/>
      <c r="F1" s="61"/>
      <c r="G1" s="61"/>
      <c r="H1" s="61"/>
      <c r="I1" s="61"/>
      <c r="J1" s="61"/>
      <c r="K1" s="61"/>
      <c r="L1" s="61"/>
      <c r="M1" s="64"/>
      <c r="N1" s="61"/>
      <c r="O1" s="61"/>
      <c r="P1" s="61"/>
      <c r="Q1" s="61"/>
      <c r="R1" s="61"/>
      <c r="S1" s="61"/>
    </row>
    <row r="2" spans="1:20" s="12" customFormat="1" ht="31.5" customHeight="1" thickBot="1" x14ac:dyDescent="0.25">
      <c r="A2" s="59"/>
      <c r="B2" s="56" t="s">
        <v>130</v>
      </c>
      <c r="C2" s="57"/>
      <c r="D2" s="57"/>
      <c r="E2" s="58"/>
      <c r="F2" s="58" t="str">
        <f>Abrechnung!A7</f>
        <v>1. Semester: 1. Dezember - 31. Mai 2024</v>
      </c>
      <c r="G2" s="58"/>
      <c r="H2" s="58"/>
      <c r="I2" s="58"/>
      <c r="J2" s="58"/>
      <c r="K2" s="58"/>
      <c r="L2" s="58"/>
      <c r="M2" s="57"/>
      <c r="N2" s="58"/>
      <c r="O2" s="58"/>
      <c r="P2" s="109"/>
      <c r="Q2" s="58"/>
      <c r="R2" s="110">
        <f>Name_Vorname</f>
        <v>0</v>
      </c>
      <c r="S2" s="59"/>
    </row>
    <row r="3" spans="1:20" s="102" customFormat="1" ht="24.95" customHeight="1" x14ac:dyDescent="0.2">
      <c r="A3" s="60"/>
      <c r="B3" s="34" t="s">
        <v>32</v>
      </c>
      <c r="C3" s="157" t="s">
        <v>33</v>
      </c>
      <c r="D3" s="158"/>
      <c r="E3" s="35" t="s">
        <v>36</v>
      </c>
      <c r="F3" s="35" t="s">
        <v>4</v>
      </c>
      <c r="G3" s="69"/>
      <c r="H3" s="159" t="s">
        <v>40</v>
      </c>
      <c r="I3" s="167"/>
      <c r="J3" s="167"/>
      <c r="K3" s="167"/>
      <c r="L3" s="168"/>
      <c r="M3" s="35" t="s">
        <v>41</v>
      </c>
      <c r="N3" s="159" t="s">
        <v>37</v>
      </c>
      <c r="O3" s="158"/>
      <c r="P3" s="36" t="s">
        <v>19</v>
      </c>
      <c r="Q3" s="36" t="s">
        <v>21</v>
      </c>
      <c r="R3" s="37" t="s">
        <v>61</v>
      </c>
      <c r="S3" s="60"/>
    </row>
    <row r="4" spans="1:20" s="12" customFormat="1" ht="15" customHeight="1" x14ac:dyDescent="0.2">
      <c r="A4" s="59"/>
      <c r="B4" s="38"/>
      <c r="C4" s="39"/>
      <c r="D4" s="40"/>
      <c r="E4" s="41"/>
      <c r="F4" s="41"/>
      <c r="G4" s="41"/>
      <c r="H4" s="140" t="s">
        <v>136</v>
      </c>
      <c r="I4" s="140" t="s">
        <v>137</v>
      </c>
      <c r="J4" s="140" t="s">
        <v>138</v>
      </c>
      <c r="K4" s="140" t="s">
        <v>139</v>
      </c>
      <c r="L4" s="42" t="s">
        <v>108</v>
      </c>
      <c r="M4" s="43"/>
      <c r="N4" s="44" t="s">
        <v>38</v>
      </c>
      <c r="O4" s="43" t="s">
        <v>17</v>
      </c>
      <c r="P4" s="45"/>
      <c r="Q4" s="45"/>
      <c r="R4" s="46"/>
      <c r="S4" s="59"/>
    </row>
    <row r="5" spans="1:20" s="12" customFormat="1" ht="15" customHeight="1" x14ac:dyDescent="0.2">
      <c r="A5" s="59"/>
      <c r="B5" s="38"/>
      <c r="C5" s="47" t="s">
        <v>34</v>
      </c>
      <c r="D5" s="43" t="s">
        <v>35</v>
      </c>
      <c r="E5" s="48"/>
      <c r="F5" s="48"/>
      <c r="G5" s="70"/>
      <c r="H5" s="164" t="s">
        <v>1</v>
      </c>
      <c r="I5" s="165"/>
      <c r="J5" s="165"/>
      <c r="K5" s="165"/>
      <c r="L5" s="166"/>
      <c r="M5" s="43" t="s">
        <v>42</v>
      </c>
      <c r="N5" s="43" t="s">
        <v>58</v>
      </c>
      <c r="O5" s="43" t="s">
        <v>39</v>
      </c>
      <c r="P5" s="43" t="s">
        <v>58</v>
      </c>
      <c r="Q5" s="43" t="s">
        <v>58</v>
      </c>
      <c r="R5" s="49" t="s">
        <v>58</v>
      </c>
      <c r="S5" s="59"/>
    </row>
    <row r="6" spans="1:20" s="12" customFormat="1" ht="15" customHeight="1" x14ac:dyDescent="0.2">
      <c r="A6" s="59"/>
      <c r="B6" s="103"/>
      <c r="C6" s="101"/>
      <c r="D6" s="100"/>
      <c r="E6" s="104"/>
      <c r="F6" s="105"/>
      <c r="G6" s="105"/>
      <c r="H6" s="106" t="s">
        <v>5</v>
      </c>
      <c r="I6" s="106" t="s">
        <v>7</v>
      </c>
      <c r="J6" s="106" t="s">
        <v>9</v>
      </c>
      <c r="K6" s="106" t="s">
        <v>10</v>
      </c>
      <c r="L6" s="107" t="s">
        <v>12</v>
      </c>
      <c r="M6" s="106" t="s">
        <v>14</v>
      </c>
      <c r="N6" s="107" t="s">
        <v>16</v>
      </c>
      <c r="O6" s="107" t="s">
        <v>18</v>
      </c>
      <c r="P6" s="133" t="s">
        <v>20</v>
      </c>
      <c r="Q6" s="134" t="s">
        <v>111</v>
      </c>
      <c r="R6" s="134" t="s">
        <v>133</v>
      </c>
      <c r="S6" s="59"/>
    </row>
    <row r="7" spans="1:20" s="12" customFormat="1" ht="20.100000000000001" customHeight="1" x14ac:dyDescent="0.2">
      <c r="A7" s="59"/>
      <c r="B7" s="28"/>
      <c r="C7" s="144"/>
      <c r="D7" s="144"/>
      <c r="E7" s="29"/>
      <c r="F7" s="29"/>
      <c r="G7" s="29"/>
      <c r="H7" s="55" t="str">
        <f>IF(ISBLANK(C7),"",IF(((D7-C7)*1440)&gt;360,1,""))</f>
        <v/>
      </c>
      <c r="I7" s="55" t="str">
        <f>IF(ISBLANK(C7),"",IF(AND(((D7-C7)*1440)&gt;240,((D7-C7)*1440)&lt;361),1,""))</f>
        <v/>
      </c>
      <c r="J7" s="55" t="str">
        <f>IF(ISBLANK(C7),"",IF(AND(((D7-C7)*1440)&gt;120,((D7-C7)*1440)&lt;241),1,""))</f>
        <v/>
      </c>
      <c r="K7" s="55" t="str">
        <f>IF(ISBLANK(C7),"",IF(AND(((D7-C7)*1440)&gt;0,((D7-C7)*1440)&lt;121),1,""))</f>
        <v/>
      </c>
      <c r="L7" s="32"/>
      <c r="M7" s="32"/>
      <c r="N7" s="120"/>
      <c r="O7" s="124"/>
      <c r="P7" s="120"/>
      <c r="Q7" s="120"/>
      <c r="R7" s="120"/>
      <c r="S7" s="59"/>
      <c r="T7" s="146"/>
    </row>
    <row r="8" spans="1:20" s="12" customFormat="1" ht="19.5" customHeight="1" x14ac:dyDescent="0.2">
      <c r="A8" s="59"/>
      <c r="B8" s="28"/>
      <c r="C8" s="144"/>
      <c r="D8" s="144"/>
      <c r="E8" s="29"/>
      <c r="F8" s="29"/>
      <c r="G8" s="30"/>
      <c r="H8" s="55" t="str">
        <f t="shared" ref="H8:H19" si="0">IF(ISBLANK(C8),"",IF(((D8-C8)*1440)&gt;360,1,""))</f>
        <v/>
      </c>
      <c r="I8" s="55" t="str">
        <f t="shared" ref="I8:I19" si="1">IF(ISBLANK(C8),"",IF(AND(((D8-C8)*1440)&gt;240,((D8-C8)*1440)&lt;361),1,""))</f>
        <v/>
      </c>
      <c r="J8" s="55" t="str">
        <f t="shared" ref="J8:J19" si="2">IF(ISBLANK(C8),"",IF(AND(((D8-C8)*1440)&gt;120,((D8-C8)*1440)&lt;241),1,""))</f>
        <v/>
      </c>
      <c r="K8" s="55" t="str">
        <f t="shared" ref="K8:K19" si="3">IF(ISBLANK(C8),"",IF(AND(((D8-C8)*1440)&gt;0,((D8-C8)*1440)&lt;121),1,""))</f>
        <v/>
      </c>
      <c r="L8" s="108"/>
      <c r="M8" s="32"/>
      <c r="N8" s="121"/>
      <c r="O8" s="124"/>
      <c r="P8" s="120"/>
      <c r="Q8" s="120"/>
      <c r="R8" s="120"/>
      <c r="S8" s="59"/>
      <c r="T8" s="146"/>
    </row>
    <row r="9" spans="1:20" s="12" customFormat="1" ht="20.100000000000001" customHeight="1" x14ac:dyDescent="0.2">
      <c r="A9" s="59"/>
      <c r="B9" s="28"/>
      <c r="C9" s="144"/>
      <c r="D9" s="144"/>
      <c r="E9" s="29"/>
      <c r="F9" s="29"/>
      <c r="G9" s="30"/>
      <c r="H9" s="55" t="str">
        <f t="shared" si="0"/>
        <v/>
      </c>
      <c r="I9" s="55" t="str">
        <f t="shared" si="1"/>
        <v/>
      </c>
      <c r="J9" s="55" t="str">
        <f t="shared" si="2"/>
        <v/>
      </c>
      <c r="K9" s="55" t="str">
        <f t="shared" si="3"/>
        <v/>
      </c>
      <c r="L9" s="108"/>
      <c r="M9" s="32"/>
      <c r="N9" s="121"/>
      <c r="O9" s="124"/>
      <c r="P9" s="120"/>
      <c r="Q9" s="120"/>
      <c r="R9" s="120"/>
      <c r="S9" s="59"/>
      <c r="T9" s="146"/>
    </row>
    <row r="10" spans="1:20" s="12" customFormat="1" ht="20.100000000000001" customHeight="1" x14ac:dyDescent="0.2">
      <c r="A10" s="59"/>
      <c r="B10" s="28"/>
      <c r="C10" s="144"/>
      <c r="D10" s="144"/>
      <c r="E10" s="29"/>
      <c r="F10" s="29"/>
      <c r="G10" s="30"/>
      <c r="H10" s="55" t="str">
        <f t="shared" si="0"/>
        <v/>
      </c>
      <c r="I10" s="55" t="str">
        <f t="shared" si="1"/>
        <v/>
      </c>
      <c r="J10" s="55" t="str">
        <f t="shared" si="2"/>
        <v/>
      </c>
      <c r="K10" s="55" t="str">
        <f t="shared" si="3"/>
        <v/>
      </c>
      <c r="L10" s="108"/>
      <c r="M10" s="32"/>
      <c r="N10" s="121"/>
      <c r="O10" s="124"/>
      <c r="P10" s="120"/>
      <c r="Q10" s="120"/>
      <c r="R10" s="120"/>
      <c r="S10" s="59"/>
      <c r="T10" s="146"/>
    </row>
    <row r="11" spans="1:20" s="12" customFormat="1" ht="20.100000000000001" customHeight="1" x14ac:dyDescent="0.2">
      <c r="A11" s="59"/>
      <c r="B11" s="28"/>
      <c r="C11" s="145"/>
      <c r="D11" s="145"/>
      <c r="E11" s="29"/>
      <c r="F11" s="29"/>
      <c r="G11" s="30"/>
      <c r="H11" s="55" t="str">
        <f t="shared" si="0"/>
        <v/>
      </c>
      <c r="I11" s="55" t="str">
        <f t="shared" si="1"/>
        <v/>
      </c>
      <c r="J11" s="55" t="str">
        <f t="shared" si="2"/>
        <v/>
      </c>
      <c r="K11" s="55" t="str">
        <f t="shared" si="3"/>
        <v/>
      </c>
      <c r="L11" s="108"/>
      <c r="M11" s="32"/>
      <c r="N11" s="121"/>
      <c r="O11" s="124"/>
      <c r="P11" s="120"/>
      <c r="Q11" s="120"/>
      <c r="R11" s="120"/>
      <c r="S11" s="59"/>
      <c r="T11" s="146"/>
    </row>
    <row r="12" spans="1:20" s="12" customFormat="1" ht="20.100000000000001" customHeight="1" x14ac:dyDescent="0.2">
      <c r="A12" s="59"/>
      <c r="B12" s="28"/>
      <c r="C12" s="145"/>
      <c r="D12" s="145"/>
      <c r="E12" s="29"/>
      <c r="F12" s="29"/>
      <c r="G12" s="30"/>
      <c r="H12" s="55" t="str">
        <f t="shared" si="0"/>
        <v/>
      </c>
      <c r="I12" s="55" t="str">
        <f t="shared" si="1"/>
        <v/>
      </c>
      <c r="J12" s="55" t="str">
        <f t="shared" si="2"/>
        <v/>
      </c>
      <c r="K12" s="55" t="str">
        <f t="shared" si="3"/>
        <v/>
      </c>
      <c r="L12" s="108"/>
      <c r="M12" s="32"/>
      <c r="N12" s="121"/>
      <c r="O12" s="124"/>
      <c r="P12" s="120"/>
      <c r="Q12" s="120"/>
      <c r="R12" s="120"/>
      <c r="S12" s="59"/>
      <c r="T12" s="146"/>
    </row>
    <row r="13" spans="1:20" s="12" customFormat="1" ht="20.100000000000001" customHeight="1" x14ac:dyDescent="0.2">
      <c r="A13" s="59"/>
      <c r="B13" s="28"/>
      <c r="C13" s="145"/>
      <c r="D13" s="145"/>
      <c r="E13" s="29"/>
      <c r="F13" s="29"/>
      <c r="G13" s="30"/>
      <c r="H13" s="55" t="str">
        <f t="shared" si="0"/>
        <v/>
      </c>
      <c r="I13" s="55" t="str">
        <f t="shared" si="1"/>
        <v/>
      </c>
      <c r="J13" s="55" t="str">
        <f t="shared" si="2"/>
        <v/>
      </c>
      <c r="K13" s="55" t="str">
        <f t="shared" si="3"/>
        <v/>
      </c>
      <c r="L13" s="108"/>
      <c r="M13" s="32"/>
      <c r="N13" s="121"/>
      <c r="O13" s="124"/>
      <c r="P13" s="120"/>
      <c r="Q13" s="120"/>
      <c r="R13" s="120"/>
      <c r="S13" s="59"/>
      <c r="T13" s="146"/>
    </row>
    <row r="14" spans="1:20" s="12" customFormat="1" ht="20.100000000000001" customHeight="1" x14ac:dyDescent="0.2">
      <c r="A14" s="59"/>
      <c r="B14" s="28"/>
      <c r="C14" s="145"/>
      <c r="D14" s="145"/>
      <c r="E14" s="30"/>
      <c r="F14" s="30"/>
      <c r="G14" s="30"/>
      <c r="H14" s="55" t="str">
        <f t="shared" si="0"/>
        <v/>
      </c>
      <c r="I14" s="55" t="str">
        <f t="shared" si="1"/>
        <v/>
      </c>
      <c r="J14" s="55" t="str">
        <f t="shared" si="2"/>
        <v/>
      </c>
      <c r="K14" s="55" t="str">
        <f t="shared" si="3"/>
        <v/>
      </c>
      <c r="L14" s="108"/>
      <c r="M14" s="32"/>
      <c r="N14" s="121"/>
      <c r="O14" s="125"/>
      <c r="P14" s="120"/>
      <c r="Q14" s="120"/>
      <c r="R14" s="120"/>
      <c r="S14" s="59"/>
      <c r="T14" s="146"/>
    </row>
    <row r="15" spans="1:20" s="12" customFormat="1" ht="20.100000000000001" customHeight="1" x14ac:dyDescent="0.2">
      <c r="A15" s="59"/>
      <c r="B15" s="28"/>
      <c r="C15" s="145"/>
      <c r="D15" s="145"/>
      <c r="E15" s="136"/>
      <c r="F15" s="30"/>
      <c r="G15" s="30"/>
      <c r="H15" s="55" t="str">
        <f t="shared" si="0"/>
        <v/>
      </c>
      <c r="I15" s="55" t="str">
        <f t="shared" si="1"/>
        <v/>
      </c>
      <c r="J15" s="55" t="str">
        <f t="shared" si="2"/>
        <v/>
      </c>
      <c r="K15" s="55" t="str">
        <f t="shared" si="3"/>
        <v/>
      </c>
      <c r="L15" s="108"/>
      <c r="M15" s="32"/>
      <c r="N15" s="121"/>
      <c r="O15" s="125"/>
      <c r="P15" s="120"/>
      <c r="Q15" s="120"/>
      <c r="R15" s="120"/>
      <c r="S15" s="59"/>
      <c r="T15" s="146"/>
    </row>
    <row r="16" spans="1:20" s="12" customFormat="1" ht="20.100000000000001" customHeight="1" x14ac:dyDescent="0.2">
      <c r="A16" s="59"/>
      <c r="B16" s="28"/>
      <c r="C16" s="145"/>
      <c r="D16" s="145"/>
      <c r="E16" s="30"/>
      <c r="F16" s="30"/>
      <c r="G16" s="30"/>
      <c r="H16" s="55" t="str">
        <f t="shared" si="0"/>
        <v/>
      </c>
      <c r="I16" s="55" t="str">
        <f t="shared" si="1"/>
        <v/>
      </c>
      <c r="J16" s="55" t="str">
        <f t="shared" si="2"/>
        <v/>
      </c>
      <c r="K16" s="55" t="str">
        <f t="shared" si="3"/>
        <v/>
      </c>
      <c r="L16" s="108"/>
      <c r="M16" s="32"/>
      <c r="N16" s="121"/>
      <c r="O16" s="125"/>
      <c r="P16" s="120"/>
      <c r="Q16" s="120"/>
      <c r="R16" s="120"/>
      <c r="S16" s="59"/>
      <c r="T16" s="146"/>
    </row>
    <row r="17" spans="1:20" s="12" customFormat="1" ht="20.100000000000001" customHeight="1" x14ac:dyDescent="0.2">
      <c r="A17" s="59"/>
      <c r="B17" s="28"/>
      <c r="C17" s="145"/>
      <c r="D17" s="145"/>
      <c r="E17" s="30"/>
      <c r="F17" s="30"/>
      <c r="G17" s="30"/>
      <c r="H17" s="55" t="str">
        <f t="shared" si="0"/>
        <v/>
      </c>
      <c r="I17" s="55" t="str">
        <f t="shared" si="1"/>
        <v/>
      </c>
      <c r="J17" s="55" t="str">
        <f t="shared" si="2"/>
        <v/>
      </c>
      <c r="K17" s="55" t="str">
        <f t="shared" si="3"/>
        <v/>
      </c>
      <c r="L17" s="108"/>
      <c r="M17" s="32"/>
      <c r="N17" s="121"/>
      <c r="O17" s="125"/>
      <c r="P17" s="120"/>
      <c r="Q17" s="120"/>
      <c r="R17" s="120"/>
      <c r="S17" s="59"/>
      <c r="T17" s="146"/>
    </row>
    <row r="18" spans="1:20" s="12" customFormat="1" ht="20.100000000000001" customHeight="1" x14ac:dyDescent="0.2">
      <c r="A18" s="59"/>
      <c r="B18" s="28"/>
      <c r="C18" s="145"/>
      <c r="D18" s="145"/>
      <c r="E18" s="30"/>
      <c r="F18" s="30"/>
      <c r="G18" s="30"/>
      <c r="H18" s="55" t="str">
        <f t="shared" si="0"/>
        <v/>
      </c>
      <c r="I18" s="55" t="str">
        <f t="shared" si="1"/>
        <v/>
      </c>
      <c r="J18" s="55" t="str">
        <f t="shared" si="2"/>
        <v/>
      </c>
      <c r="K18" s="55" t="str">
        <f t="shared" si="3"/>
        <v/>
      </c>
      <c r="L18" s="108"/>
      <c r="M18" s="32"/>
      <c r="N18" s="121"/>
      <c r="O18" s="125"/>
      <c r="P18" s="120"/>
      <c r="Q18" s="120"/>
      <c r="R18" s="120"/>
      <c r="S18" s="59"/>
      <c r="T18" s="146"/>
    </row>
    <row r="19" spans="1:20" s="12" customFormat="1" ht="20.100000000000001" customHeight="1" x14ac:dyDescent="0.2">
      <c r="A19" s="59"/>
      <c r="B19" s="28"/>
      <c r="C19" s="145"/>
      <c r="D19" s="145"/>
      <c r="E19" s="30"/>
      <c r="F19" s="30"/>
      <c r="G19" s="30"/>
      <c r="H19" s="55" t="str">
        <f t="shared" si="0"/>
        <v/>
      </c>
      <c r="I19" s="55" t="str">
        <f t="shared" si="1"/>
        <v/>
      </c>
      <c r="J19" s="55" t="str">
        <f t="shared" si="2"/>
        <v/>
      </c>
      <c r="K19" s="55" t="str">
        <f t="shared" si="3"/>
        <v/>
      </c>
      <c r="L19" s="108"/>
      <c r="M19" s="32"/>
      <c r="N19" s="121"/>
      <c r="O19" s="125"/>
      <c r="P19" s="120"/>
      <c r="Q19" s="120"/>
      <c r="R19" s="120"/>
      <c r="S19" s="59"/>
      <c r="T19" s="146"/>
    </row>
    <row r="20" spans="1:20" s="12" customFormat="1" ht="20.100000000000001" customHeight="1" x14ac:dyDescent="0.2">
      <c r="A20" s="59"/>
      <c r="B20" s="160" t="s">
        <v>134</v>
      </c>
      <c r="C20" s="161"/>
      <c r="D20" s="162"/>
      <c r="E20" s="162"/>
      <c r="F20" s="163"/>
      <c r="G20" s="30"/>
      <c r="H20" s="55"/>
      <c r="I20" s="55"/>
      <c r="J20" s="55"/>
      <c r="K20" s="55"/>
      <c r="L20" s="108"/>
      <c r="M20" s="32"/>
      <c r="N20" s="121"/>
      <c r="O20" s="125"/>
      <c r="P20" s="120"/>
      <c r="Q20" s="120"/>
      <c r="R20" s="120"/>
      <c r="S20" s="59"/>
    </row>
    <row r="21" spans="1:20" s="12" customFormat="1" ht="20.100000000000001" customHeight="1" x14ac:dyDescent="0.2">
      <c r="A21" s="59"/>
      <c r="B21" s="147"/>
      <c r="C21" s="148"/>
      <c r="D21" s="148"/>
      <c r="E21" s="148"/>
      <c r="F21" s="149"/>
      <c r="G21" s="30"/>
      <c r="H21" s="55"/>
      <c r="I21" s="55"/>
      <c r="J21" s="55"/>
      <c r="K21" s="55"/>
      <c r="L21" s="108"/>
      <c r="M21" s="32"/>
      <c r="N21" s="121"/>
      <c r="O21" s="125"/>
      <c r="P21" s="120"/>
      <c r="Q21" s="120"/>
      <c r="R21" s="120"/>
      <c r="S21" s="59"/>
    </row>
    <row r="22" spans="1:20" s="12" customFormat="1" ht="20.100000000000001" customHeight="1" x14ac:dyDescent="0.2">
      <c r="A22" s="59"/>
      <c r="B22" s="150"/>
      <c r="C22" s="151"/>
      <c r="D22" s="151"/>
      <c r="E22" s="152"/>
      <c r="F22" s="153"/>
      <c r="G22" s="30"/>
      <c r="H22" s="55"/>
      <c r="I22" s="55"/>
      <c r="J22" s="55"/>
      <c r="K22" s="55"/>
      <c r="L22" s="108"/>
      <c r="M22" s="32"/>
      <c r="N22" s="121"/>
      <c r="O22" s="125"/>
      <c r="P22" s="120"/>
      <c r="Q22" s="120"/>
      <c r="R22" s="120"/>
      <c r="S22" s="59"/>
    </row>
    <row r="23" spans="1:20" s="12" customFormat="1" ht="19.5" customHeight="1" thickBot="1" x14ac:dyDescent="0.25">
      <c r="A23" s="59"/>
      <c r="B23" s="154"/>
      <c r="C23" s="155"/>
      <c r="D23" s="155"/>
      <c r="E23" s="155"/>
      <c r="F23" s="156"/>
      <c r="G23" s="31"/>
      <c r="H23" s="55"/>
      <c r="I23" s="55"/>
      <c r="J23" s="55"/>
      <c r="K23" s="55"/>
      <c r="L23" s="108" t="str">
        <f>IF(Verknüpfungen!A43=FALSE,"",ROUND((D23-C23)*24*2,0)/2)</f>
        <v/>
      </c>
      <c r="M23" s="33"/>
      <c r="N23" s="122"/>
      <c r="O23" s="126"/>
      <c r="P23" s="122"/>
      <c r="Q23" s="122"/>
      <c r="R23" s="122"/>
      <c r="S23" s="59"/>
    </row>
    <row r="24" spans="1:20" s="21" customFormat="1" ht="30" customHeight="1" thickBot="1" x14ac:dyDescent="0.25">
      <c r="A24" s="62"/>
      <c r="B24" s="50"/>
      <c r="C24" s="51"/>
      <c r="D24" s="51"/>
      <c r="E24" s="52"/>
      <c r="F24" s="53" t="s">
        <v>11</v>
      </c>
      <c r="G24" s="53"/>
      <c r="H24" s="54">
        <f t="shared" ref="H24:R24" si="4">SUM(H7:H23)</f>
        <v>0</v>
      </c>
      <c r="I24" s="54">
        <f t="shared" si="4"/>
        <v>0</v>
      </c>
      <c r="J24" s="54">
        <f t="shared" si="4"/>
        <v>0</v>
      </c>
      <c r="K24" s="54">
        <f t="shared" si="4"/>
        <v>0</v>
      </c>
      <c r="L24" s="54">
        <f t="shared" si="4"/>
        <v>0</v>
      </c>
      <c r="M24" s="54">
        <f t="shared" si="4"/>
        <v>0</v>
      </c>
      <c r="N24" s="117">
        <f t="shared" si="4"/>
        <v>0</v>
      </c>
      <c r="O24" s="119">
        <f t="shared" si="4"/>
        <v>0</v>
      </c>
      <c r="P24" s="117">
        <f t="shared" si="4"/>
        <v>0</v>
      </c>
      <c r="Q24" s="117">
        <f t="shared" si="4"/>
        <v>0</v>
      </c>
      <c r="R24" s="118">
        <f t="shared" si="4"/>
        <v>0</v>
      </c>
      <c r="S24" s="62"/>
    </row>
    <row r="25" spans="1:20" s="12" customFormat="1" ht="20.100000000000001" customHeight="1" x14ac:dyDescent="0.2">
      <c r="A25" s="59"/>
      <c r="B25" s="116" t="s">
        <v>115</v>
      </c>
      <c r="C25" s="114"/>
      <c r="D25" s="114"/>
      <c r="E25" s="115"/>
      <c r="F25" s="59"/>
      <c r="G25" s="59"/>
      <c r="H25" s="59"/>
      <c r="I25" s="59"/>
      <c r="J25" s="59"/>
      <c r="K25" s="59"/>
      <c r="L25" s="59"/>
      <c r="M25" s="63"/>
      <c r="N25" s="59"/>
      <c r="O25" s="59"/>
      <c r="P25" s="59"/>
      <c r="Q25" s="59"/>
      <c r="R25" s="59"/>
      <c r="S25" s="59"/>
    </row>
    <row r="26" spans="1:20" s="12" customFormat="1" ht="20.100000000000001" customHeight="1" x14ac:dyDescent="0.2">
      <c r="B26" s="19"/>
      <c r="C26" s="19"/>
      <c r="D26" s="19"/>
      <c r="M26" s="19"/>
    </row>
    <row r="27" spans="1:20" s="12" customFormat="1" ht="20.100000000000001" customHeight="1" x14ac:dyDescent="0.2">
      <c r="B27" s="19"/>
      <c r="C27" s="19"/>
      <c r="D27" s="19"/>
      <c r="M27" s="19"/>
    </row>
    <row r="28" spans="1:20" s="12" customFormat="1" ht="20.100000000000001" customHeight="1" x14ac:dyDescent="0.2">
      <c r="B28" s="19"/>
      <c r="C28" s="19"/>
      <c r="D28" s="19"/>
      <c r="M28" s="19"/>
    </row>
    <row r="29" spans="1:20" s="12" customFormat="1" ht="20.100000000000001" customHeight="1" x14ac:dyDescent="0.2">
      <c r="B29" s="19"/>
      <c r="C29" s="19"/>
      <c r="D29" s="19"/>
      <c r="M29" s="19"/>
    </row>
    <row r="30" spans="1:20" s="12" customFormat="1" ht="20.100000000000001" customHeight="1" x14ac:dyDescent="0.2">
      <c r="B30" s="19"/>
      <c r="C30" s="19"/>
      <c r="D30" s="19"/>
      <c r="M30" s="19"/>
    </row>
    <row r="31" spans="1:20" s="12" customFormat="1" ht="20.100000000000001" customHeight="1" x14ac:dyDescent="0.2">
      <c r="B31" s="19"/>
      <c r="C31" s="19"/>
      <c r="D31" s="19"/>
      <c r="M31" s="19"/>
    </row>
    <row r="32" spans="1:20" s="12" customFormat="1" ht="20.100000000000001" customHeight="1" x14ac:dyDescent="0.2">
      <c r="B32" s="19"/>
      <c r="C32" s="19"/>
      <c r="D32" s="19"/>
      <c r="M32" s="19"/>
    </row>
    <row r="33" spans="2:13" s="12" customFormat="1" ht="20.100000000000001" customHeight="1" x14ac:dyDescent="0.2">
      <c r="B33" s="19"/>
      <c r="C33" s="19"/>
      <c r="D33" s="19"/>
      <c r="M33" s="19"/>
    </row>
    <row r="34" spans="2:13" s="12" customFormat="1" ht="20.100000000000001" customHeight="1" x14ac:dyDescent="0.2">
      <c r="B34" s="19"/>
      <c r="C34" s="19"/>
      <c r="D34" s="19"/>
      <c r="M34" s="19"/>
    </row>
    <row r="35" spans="2:13" s="12" customFormat="1" ht="20.100000000000001" customHeight="1" x14ac:dyDescent="0.2">
      <c r="B35" s="19"/>
      <c r="C35" s="19"/>
      <c r="D35" s="19"/>
      <c r="M35" s="19"/>
    </row>
    <row r="36" spans="2:13" s="12" customFormat="1" ht="20.100000000000001" customHeight="1" x14ac:dyDescent="0.2">
      <c r="B36" s="19"/>
      <c r="C36" s="19"/>
      <c r="D36" s="19"/>
      <c r="M36" s="19"/>
    </row>
    <row r="37" spans="2:13" s="12" customFormat="1" ht="20.100000000000001" customHeight="1" x14ac:dyDescent="0.2">
      <c r="B37" s="19"/>
      <c r="C37" s="19"/>
      <c r="D37" s="19"/>
      <c r="M37" s="19"/>
    </row>
    <row r="38" spans="2:13" s="12" customFormat="1" ht="20.100000000000001" customHeight="1" x14ac:dyDescent="0.2">
      <c r="B38" s="19"/>
      <c r="C38" s="19"/>
      <c r="D38" s="19"/>
      <c r="M38" s="19"/>
    </row>
    <row r="39" spans="2:13" s="12" customFormat="1" ht="20.100000000000001" customHeight="1" x14ac:dyDescent="0.2">
      <c r="B39" s="19"/>
      <c r="C39" s="19"/>
      <c r="D39" s="19"/>
      <c r="M39" s="19"/>
    </row>
    <row r="40" spans="2:13" s="12" customFormat="1" ht="20.100000000000001" customHeight="1" x14ac:dyDescent="0.2">
      <c r="B40" s="19"/>
      <c r="C40" s="19"/>
      <c r="D40" s="19"/>
      <c r="M40" s="19"/>
    </row>
    <row r="41" spans="2:13" s="12" customFormat="1" ht="20.100000000000001" customHeight="1" x14ac:dyDescent="0.2">
      <c r="B41" s="19"/>
      <c r="C41" s="19"/>
      <c r="D41" s="19"/>
      <c r="M41" s="19"/>
    </row>
    <row r="42" spans="2:13" s="12" customFormat="1" ht="20.100000000000001" customHeight="1" x14ac:dyDescent="0.2">
      <c r="B42" s="19"/>
      <c r="C42" s="19"/>
      <c r="D42" s="19"/>
      <c r="M42" s="19"/>
    </row>
    <row r="43" spans="2:13" s="12" customFormat="1" ht="20.100000000000001" customHeight="1" x14ac:dyDescent="0.2">
      <c r="B43" s="19"/>
      <c r="C43" s="19"/>
      <c r="D43" s="19"/>
      <c r="M43" s="19"/>
    </row>
    <row r="44" spans="2:13" s="12" customFormat="1" x14ac:dyDescent="0.2">
      <c r="B44" s="19"/>
      <c r="C44" s="19"/>
      <c r="D44" s="19"/>
      <c r="M44" s="19"/>
    </row>
  </sheetData>
  <sheetProtection algorithmName="SHA-512" hashValue="SmocO5OO8rAdW+Wch+qiIlzGnSvalSEgCdmS6dsu+TeMolPIpMFW3M/EOryhyPs9FNCH9A5RybnEiBwR2N58SQ==" saltValue="Ee3iJD1WI7LR+EQr1ZZxig==" spinCount="100000" sheet="1" objects="1" scenarios="1"/>
  <mergeCells count="6">
    <mergeCell ref="B21:F23"/>
    <mergeCell ref="C3:D3"/>
    <mergeCell ref="N3:O3"/>
    <mergeCell ref="B20:F20"/>
    <mergeCell ref="H5:L5"/>
    <mergeCell ref="H3:L3"/>
  </mergeCells>
  <phoneticPr fontId="13" type="noConversion"/>
  <dataValidations xWindow="735" yWindow="439" count="7">
    <dataValidation type="time" operator="greaterThan" allowBlank="1" showInputMessage="1" showErrorMessage="1" errorTitle="Falsche Zeiteingabe" error="Es wurde eine ungültige Zeiteingabe gemacht!" promptTitle="Zeiteingabe" prompt="Stunden und Minuten müssen mit Doppelpunkt getrennt werden!" sqref="D7:D19">
      <formula1>C7</formula1>
    </dataValidation>
    <dataValidation allowBlank="1" showInputMessage="1" promptTitle="Betrag" prompt="Nur Betrag eingeben (Zahlen), keine Währungsbezeichnung. Punkt verwenden, nicht Komma." sqref="P7:R23 N7:N23"/>
    <dataValidation type="whole" allowBlank="1" showInputMessage="1" showErrorMessage="1" sqref="M23">
      <formula1>1</formula1>
      <formula2>9</formula2>
    </dataValidation>
    <dataValidation type="whole" allowBlank="1" showInputMessage="1" showErrorMessage="1" errorTitle="Ungültige Anzahl!" error="Es ist nur eine einstellige Zahl als Eingabe erlaubt." promptTitle="Essen" prompt="Ein Eintrag ist hier nur bei ganzen Taggeldern erlaubt!" sqref="M7:M22">
      <formula1>1</formula1>
      <formula2>9</formula2>
    </dataValidation>
    <dataValidation type="time" allowBlank="1" showInputMessage="1" showErrorMessage="1" errorTitle="Falsche Eingabe" error="Es wurde eine ungültige Zeiteingabe gemacht!" promptTitle="Zeiteingabe" prompt="Stunden und Minuten müssen mit Doppelpunkt getrennt werden!" sqref="C7:C19">
      <formula1>0.208333333333333</formula1>
      <formula2>0.916666666666667</formula2>
    </dataValidation>
    <dataValidation type="whole" allowBlank="1" showInputMessage="1" showErrorMessage="1" errorTitle="Falsche Eingabe" error="Hier ist nur eine Eins (1) als Eingabe zugelassen!" promptTitle="Protokoll" prompt="Bitte hier eine Eins (1) eingeben!" sqref="L7:L23">
      <formula1>1</formula1>
      <formula2>1</formula2>
    </dataValidation>
    <dataValidation allowBlank="1" showInputMessage="1" promptTitle="Betrag" prompt="Anzahl Kilometer eingeben und Autofahrt begründen_x000a_" sqref="O7:O23"/>
  </dataValidations>
  <pageMargins left="0.78740157499999996" right="0.78740157499999996" top="0.984251969" bottom="0.984251969" header="0.4921259845" footer="0.4921259845"/>
  <pageSetup paperSize="9" scale="85" orientation="landscape" horizontalDpi="4294967293" r:id="rId1"/>
  <headerFooter alignWithMargins="0">
    <oddFooter>&amp;L&amp;8Fassung 20060117&amp;C&amp;8Spesenformular ED AMS</oddFooter>
  </headerFooter>
  <ignoredErrors>
    <ignoredError sqref="L23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E51"/>
  <sheetViews>
    <sheetView zoomScaleNormal="75" workbookViewId="0">
      <selection activeCell="D9" sqref="D9"/>
    </sheetView>
  </sheetViews>
  <sheetFormatPr baseColWidth="10" defaultRowHeight="12.75" x14ac:dyDescent="0.2"/>
  <cols>
    <col min="1" max="1" width="7" customWidth="1"/>
    <col min="2" max="2" width="7.85546875" customWidth="1"/>
    <col min="3" max="3" width="36.85546875" customWidth="1"/>
    <col min="4" max="4" width="27.28515625" customWidth="1"/>
  </cols>
  <sheetData>
    <row r="1" spans="1:5" x14ac:dyDescent="0.2">
      <c r="A1" s="1" t="s">
        <v>131</v>
      </c>
      <c r="D1" s="169" t="s">
        <v>30</v>
      </c>
      <c r="E1" s="169"/>
    </row>
    <row r="2" spans="1:5" x14ac:dyDescent="0.2">
      <c r="D2" s="2" t="s">
        <v>31</v>
      </c>
      <c r="E2" s="2"/>
    </row>
    <row r="3" spans="1:5" ht="15.75" x14ac:dyDescent="0.25">
      <c r="A3" s="3" t="s">
        <v>0</v>
      </c>
      <c r="D3" s="4" t="s">
        <v>45</v>
      </c>
      <c r="E3" s="2"/>
    </row>
    <row r="6" spans="1:5" x14ac:dyDescent="0.2">
      <c r="A6" s="1" t="s">
        <v>56</v>
      </c>
    </row>
    <row r="7" spans="1:5" ht="15.75" customHeight="1" x14ac:dyDescent="0.2">
      <c r="A7" t="str">
        <f>IF(cSem1=1,"1. Semester: 1. Dezember - 31. Mai ","2. Semester: 1. Juni - 30. November ")&amp; cJahr</f>
        <v>1. Semester: 1. Dezember - 31. Mai 2024</v>
      </c>
      <c r="D7" t="str">
        <f>IF(Name_Vorname="","Bitte Register Personalien ausfüllen",Name_Vorname)</f>
        <v>Bitte Register Personalien ausfüllen</v>
      </c>
    </row>
    <row r="8" spans="1:5" x14ac:dyDescent="0.2">
      <c r="D8" t="str">
        <f>IF(Strasse="","Bitte Register Personalien ausfüllen",Strasse)</f>
        <v>Bitte Register Personalien ausfüllen</v>
      </c>
    </row>
    <row r="9" spans="1:5" x14ac:dyDescent="0.2">
      <c r="D9" t="str">
        <f>IF(PLZ_Ort="","Bitte Register Personalien ausfüllen",PLZ_Ort)</f>
        <v>Bitte Register Personalien ausfüllen</v>
      </c>
    </row>
    <row r="10" spans="1:5" x14ac:dyDescent="0.2">
      <c r="D10" t="str">
        <f>IF(Personalien!C9="","",Personalien!C9)</f>
        <v/>
      </c>
    </row>
    <row r="11" spans="1:5" ht="42.75" customHeight="1" x14ac:dyDescent="0.2"/>
    <row r="12" spans="1:5" s="3" customFormat="1" ht="22.5" customHeight="1" x14ac:dyDescent="0.25">
      <c r="A12" s="171" t="str">
        <f>IF(Kommission="","Bitte Personalien ausfüllen",Kommission)</f>
        <v>Bitte Personalien ausfüllen</v>
      </c>
      <c r="B12" s="172"/>
      <c r="C12" s="172"/>
      <c r="D12" s="172"/>
      <c r="E12" s="173"/>
    </row>
    <row r="13" spans="1:5" ht="20.25" customHeight="1" x14ac:dyDescent="0.2"/>
    <row r="14" spans="1:5" s="7" customFormat="1" ht="20.100000000000001" customHeight="1" x14ac:dyDescent="0.2">
      <c r="A14" s="76" t="s">
        <v>3</v>
      </c>
      <c r="B14" s="76" t="s">
        <v>1</v>
      </c>
      <c r="C14" s="10" t="s">
        <v>4</v>
      </c>
      <c r="D14" s="76" t="s">
        <v>2</v>
      </c>
      <c r="E14" s="77" t="s">
        <v>58</v>
      </c>
    </row>
    <row r="15" spans="1:5" s="7" customFormat="1" ht="20.100000000000001" customHeight="1" x14ac:dyDescent="0.2">
      <c r="A15" s="141" t="s">
        <v>5</v>
      </c>
      <c r="B15" s="65">
        <f>Details!H24</f>
        <v>0</v>
      </c>
      <c r="C15" s="5" t="s">
        <v>135</v>
      </c>
      <c r="D15" s="78">
        <v>375</v>
      </c>
      <c r="E15" s="22">
        <f>B15*D15</f>
        <v>0</v>
      </c>
    </row>
    <row r="16" spans="1:5" s="7" customFormat="1" ht="20.100000000000001" customHeight="1" x14ac:dyDescent="0.2">
      <c r="A16" s="141" t="s">
        <v>7</v>
      </c>
      <c r="B16" s="65">
        <f>TotalHonorarGanz</f>
        <v>0</v>
      </c>
      <c r="C16" s="5" t="s">
        <v>6</v>
      </c>
      <c r="D16" s="78">
        <f>Ganzes_Taggeld</f>
        <v>250</v>
      </c>
      <c r="E16" s="22">
        <f>TotalHonorarGanz*D16</f>
        <v>0</v>
      </c>
    </row>
    <row r="17" spans="1:5" s="7" customFormat="1" ht="20.100000000000001" customHeight="1" x14ac:dyDescent="0.2">
      <c r="A17" s="141" t="s">
        <v>9</v>
      </c>
      <c r="B17" s="65">
        <f>TotalHonorarHalb</f>
        <v>0</v>
      </c>
      <c r="C17" s="5" t="s">
        <v>8</v>
      </c>
      <c r="D17" s="78">
        <f>D16/2</f>
        <v>125</v>
      </c>
      <c r="E17" s="22">
        <f>TotalHonorarHalb*D17</f>
        <v>0</v>
      </c>
    </row>
    <row r="18" spans="1:5" s="7" customFormat="1" ht="20.100000000000001" customHeight="1" x14ac:dyDescent="0.2">
      <c r="A18" s="141" t="s">
        <v>10</v>
      </c>
      <c r="B18" s="65">
        <f>TotalHonorarViertel</f>
        <v>0</v>
      </c>
      <c r="C18" s="5" t="s">
        <v>109</v>
      </c>
      <c r="D18" s="78">
        <f>D16/4</f>
        <v>62.5</v>
      </c>
      <c r="E18" s="22">
        <f>TotalHonorarViertel*D18</f>
        <v>0</v>
      </c>
    </row>
    <row r="19" spans="1:5" s="7" customFormat="1" ht="20.100000000000001" customHeight="1" x14ac:dyDescent="0.2">
      <c r="A19" s="141" t="s">
        <v>12</v>
      </c>
      <c r="B19" s="65">
        <f>TotalProtokoll</f>
        <v>0</v>
      </c>
      <c r="C19" s="5" t="s">
        <v>110</v>
      </c>
      <c r="D19" s="78">
        <f>Protokoll</f>
        <v>62.5</v>
      </c>
      <c r="E19" s="22">
        <f>TotalProtokoll*Protokoll</f>
        <v>0</v>
      </c>
    </row>
    <row r="20" spans="1:5" s="9" customFormat="1" ht="20.100000000000001" customHeight="1" thickBot="1" x14ac:dyDescent="0.25">
      <c r="A20" s="8" t="s">
        <v>11</v>
      </c>
      <c r="B20" s="95"/>
      <c r="C20" s="96" t="s">
        <v>116</v>
      </c>
      <c r="D20" s="79"/>
      <c r="E20" s="23">
        <f>SUM(E15:E19)</f>
        <v>0</v>
      </c>
    </row>
    <row r="21" spans="1:5" ht="20.100000000000001" customHeight="1" x14ac:dyDescent="0.2">
      <c r="A21" s="142" t="s">
        <v>14</v>
      </c>
      <c r="B21" s="66">
        <f>TotalEssen</f>
        <v>0</v>
      </c>
      <c r="C21" s="14" t="s">
        <v>13</v>
      </c>
      <c r="D21" s="80">
        <f>Mittag_Abendessen</f>
        <v>25</v>
      </c>
      <c r="E21" s="24">
        <f>TotalEssen*D21</f>
        <v>0</v>
      </c>
    </row>
    <row r="22" spans="1:5" ht="20.100000000000001" customHeight="1" x14ac:dyDescent="0.2">
      <c r="A22" s="143" t="s">
        <v>16</v>
      </c>
      <c r="B22" s="67"/>
      <c r="C22" s="13" t="s">
        <v>15</v>
      </c>
      <c r="D22" s="15" t="s">
        <v>23</v>
      </c>
      <c r="E22" s="25">
        <f>TotalOEV</f>
        <v>0</v>
      </c>
    </row>
    <row r="23" spans="1:5" ht="20.100000000000001" customHeight="1" x14ac:dyDescent="0.2">
      <c r="A23" s="143" t="s">
        <v>18</v>
      </c>
      <c r="B23" s="68">
        <f>TotalIV</f>
        <v>0</v>
      </c>
      <c r="C23" s="13" t="s">
        <v>17</v>
      </c>
      <c r="D23" s="18">
        <f>$C$51</f>
        <v>0.7</v>
      </c>
      <c r="E23" s="25">
        <f>ROUND(TotalIV*D23*(1/0.05),0)*0.05</f>
        <v>0</v>
      </c>
    </row>
    <row r="24" spans="1:5" ht="20.100000000000001" customHeight="1" x14ac:dyDescent="0.2">
      <c r="A24" s="143" t="s">
        <v>20</v>
      </c>
      <c r="B24" s="67"/>
      <c r="C24" s="13" t="s">
        <v>19</v>
      </c>
      <c r="D24" s="15" t="s">
        <v>107</v>
      </c>
      <c r="E24" s="26">
        <f>TotalWeitere</f>
        <v>0</v>
      </c>
    </row>
    <row r="25" spans="1:5" ht="20.100000000000001" customHeight="1" x14ac:dyDescent="0.2">
      <c r="A25" s="143" t="s">
        <v>111</v>
      </c>
      <c r="B25" s="67"/>
      <c r="C25" s="13" t="s">
        <v>21</v>
      </c>
      <c r="D25" s="15" t="s">
        <v>24</v>
      </c>
      <c r="E25" s="26">
        <f>TotalUebernachtung</f>
        <v>0</v>
      </c>
    </row>
    <row r="26" spans="1:5" s="9" customFormat="1" ht="20.100000000000001" customHeight="1" thickBot="1" x14ac:dyDescent="0.25">
      <c r="A26" s="8" t="s">
        <v>11</v>
      </c>
      <c r="B26" s="95"/>
      <c r="C26" s="96" t="s">
        <v>117</v>
      </c>
      <c r="D26" s="72"/>
      <c r="E26" s="23">
        <f>SUM(E21:E25)</f>
        <v>0</v>
      </c>
    </row>
    <row r="27" spans="1:5" ht="20.100000000000001" customHeight="1" x14ac:dyDescent="0.2">
      <c r="A27" s="142" t="s">
        <v>133</v>
      </c>
      <c r="B27" s="66"/>
      <c r="C27" s="14" t="s">
        <v>43</v>
      </c>
      <c r="D27" s="16" t="s">
        <v>44</v>
      </c>
      <c r="E27" s="24">
        <f>TotalBüro</f>
        <v>0</v>
      </c>
    </row>
    <row r="28" spans="1:5" s="9" customFormat="1" ht="20.100000000000001" customHeight="1" thickBot="1" x14ac:dyDescent="0.25">
      <c r="A28" s="8" t="s">
        <v>11</v>
      </c>
      <c r="B28" s="95"/>
      <c r="C28" s="96" t="s">
        <v>118</v>
      </c>
      <c r="D28" s="71"/>
      <c r="E28" s="23">
        <f>SUM(E27)</f>
        <v>0</v>
      </c>
    </row>
    <row r="29" spans="1:5" s="9" customFormat="1" ht="20.100000000000001" customHeight="1" thickBot="1" x14ac:dyDescent="0.25">
      <c r="A29" s="73" t="s">
        <v>22</v>
      </c>
      <c r="B29" s="74"/>
      <c r="C29" s="74"/>
      <c r="D29" s="74"/>
      <c r="E29" s="75">
        <f>SUM(E28,E26,E20)</f>
        <v>0</v>
      </c>
    </row>
    <row r="30" spans="1:5" ht="13.5" thickTop="1" x14ac:dyDescent="0.2"/>
    <row r="32" spans="1:5" s="7" customFormat="1" ht="18" customHeight="1" x14ac:dyDescent="0.2">
      <c r="A32" s="10" t="s">
        <v>28</v>
      </c>
      <c r="B32" s="11"/>
      <c r="C32" s="11"/>
      <c r="D32" s="11"/>
      <c r="E32" s="6"/>
    </row>
    <row r="33" spans="1:5" s="7" customFormat="1" ht="18" customHeight="1" x14ac:dyDescent="0.2">
      <c r="A33" s="5" t="s">
        <v>25</v>
      </c>
      <c r="B33" s="11"/>
      <c r="C33" s="97" t="str">
        <f>IF(Personalnummer="","Bitte Register Personalien ausfüllen",Personalnummer)</f>
        <v>Bitte Register Personalien ausfüllen</v>
      </c>
      <c r="D33" s="5" t="str">
        <f>"Zahlungsart: " &amp;Bank_Post</f>
        <v xml:space="preserve">Zahlungsart: </v>
      </c>
      <c r="E33" s="6"/>
    </row>
    <row r="34" spans="1:5" s="7" customFormat="1" ht="18" customHeight="1" x14ac:dyDescent="0.2">
      <c r="A34" s="5" t="s">
        <v>26</v>
      </c>
      <c r="B34" s="11"/>
      <c r="C34" s="98" t="str">
        <f>IF(AHV_Nummer="","Bitte Register Personalien ausfüllen",AHV_Nummer)</f>
        <v>Bitte Register Personalien ausfüllen</v>
      </c>
      <c r="D34" s="27">
        <f>Bankadresse</f>
        <v>0</v>
      </c>
      <c r="E34" s="6"/>
    </row>
    <row r="35" spans="1:5" s="7" customFormat="1" ht="18" customHeight="1" x14ac:dyDescent="0.2">
      <c r="A35" s="5" t="s">
        <v>27</v>
      </c>
      <c r="B35" s="11"/>
      <c r="C35" s="99" t="str">
        <f>IF(Geburtsdatum="","Bitte Register Personalien ausfüllen",Geburtsdatum)</f>
        <v>Bitte Register Personalien ausfüllen</v>
      </c>
      <c r="D35" s="5" t="str">
        <f>"IBAN: "&amp;Kontonummer</f>
        <v xml:space="preserve">IBAN: </v>
      </c>
      <c r="E35" s="6"/>
    </row>
    <row r="36" spans="1:5" ht="9" customHeight="1" x14ac:dyDescent="0.2"/>
    <row r="37" spans="1:5" ht="18" customHeight="1" x14ac:dyDescent="0.2"/>
    <row r="38" spans="1:5" ht="18" customHeight="1" x14ac:dyDescent="0.2"/>
    <row r="39" spans="1:5" ht="20.100000000000001" customHeight="1" x14ac:dyDescent="0.2">
      <c r="A39" s="12"/>
      <c r="B39" s="12"/>
      <c r="C39" s="12"/>
      <c r="D39" s="12"/>
      <c r="E39" s="12"/>
    </row>
    <row r="40" spans="1:5" ht="35.25" customHeight="1" x14ac:dyDescent="0.2">
      <c r="A40" s="17" t="s">
        <v>29</v>
      </c>
      <c r="B40" s="127"/>
      <c r="C40" s="127"/>
    </row>
    <row r="41" spans="1:5" ht="23.1" customHeight="1" x14ac:dyDescent="0.2"/>
    <row r="42" spans="1:5" x14ac:dyDescent="0.2">
      <c r="A42" s="170"/>
      <c r="B42" s="170"/>
      <c r="C42" s="170"/>
      <c r="D42" s="170"/>
      <c r="E42" s="170"/>
    </row>
    <row r="47" spans="1:5" x14ac:dyDescent="0.2">
      <c r="A47" s="135" t="s">
        <v>122</v>
      </c>
      <c r="B47" s="135"/>
      <c r="C47" s="135">
        <f>IF($B$23&lt;=5000,Auto_KM,0)</f>
        <v>0.7</v>
      </c>
    </row>
    <row r="48" spans="1:5" x14ac:dyDescent="0.2">
      <c r="A48" s="135" t="s">
        <v>126</v>
      </c>
      <c r="B48" s="135"/>
      <c r="C48" s="135">
        <f>IF($B$23&lt;=5000,0,IF($B$23&gt;=10001,0,IF(Abrechnung!$B$23&gt;5000,Personalien!$G$11)))</f>
        <v>0</v>
      </c>
    </row>
    <row r="49" spans="1:3" x14ac:dyDescent="0.2">
      <c r="A49" s="135" t="s">
        <v>125</v>
      </c>
      <c r="B49" s="135"/>
      <c r="C49" s="135">
        <f>IF($B$23&gt;10000,Personalien!$G$12,0)</f>
        <v>0</v>
      </c>
    </row>
    <row r="50" spans="1:3" x14ac:dyDescent="0.2">
      <c r="A50" s="135"/>
      <c r="B50" s="135"/>
      <c r="C50" s="135"/>
    </row>
    <row r="51" spans="1:3" x14ac:dyDescent="0.2">
      <c r="A51" s="135" t="s">
        <v>127</v>
      </c>
      <c r="B51" s="135"/>
      <c r="C51" s="135">
        <f>SUM(C47:C49)</f>
        <v>0.7</v>
      </c>
    </row>
  </sheetData>
  <sheetProtection algorithmName="SHA-512" hashValue="w8umKiQRmGBCuZNu6cqxM0VRDFGpGmLCfhMh8aOfHs2BFXUvzKubMERpAdavoAyY1dujBHSA1tplds19c49NYw==" saltValue="70pZIPRHHn4IzLL6RzbjaA==" spinCount="100000" sheet="1" objects="1" scenarios="1"/>
  <mergeCells count="3">
    <mergeCell ref="D1:E1"/>
    <mergeCell ref="A42:E42"/>
    <mergeCell ref="A12:E12"/>
  </mergeCells>
  <phoneticPr fontId="13" type="noConversion"/>
  <pageMargins left="0.78740157499999996" right="0.78740157499999996" top="0.984251969" bottom="0.984251969" header="0.4921259845" footer="0.4921259845"/>
  <pageSetup paperSize="9" scale="96" orientation="portrait" horizontalDpi="4294967293" r:id="rId1"/>
  <headerFooter alignWithMargins="0">
    <oddFooter>&amp;L&amp;8Fassung 20060117&amp;C&amp;8Spesenformular ED AMS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pageSetUpPr fitToPage="1"/>
  </sheetPr>
  <dimension ref="A1:I36"/>
  <sheetViews>
    <sheetView zoomScaleNormal="100" workbookViewId="0">
      <selection activeCell="C18" sqref="C18:H18"/>
    </sheetView>
  </sheetViews>
  <sheetFormatPr baseColWidth="10" defaultRowHeight="12.75" x14ac:dyDescent="0.2"/>
  <cols>
    <col min="1" max="1" width="5.140625" style="81" customWidth="1"/>
    <col min="2" max="2" width="28.5703125" style="81" customWidth="1"/>
    <col min="3" max="3" width="34.85546875" style="81" customWidth="1"/>
    <col min="4" max="4" width="8" style="81" customWidth="1"/>
    <col min="5" max="5" width="3.85546875" style="81" customWidth="1"/>
    <col min="6" max="6" width="25" style="81" bestFit="1" customWidth="1"/>
    <col min="7" max="8" width="11.42578125" style="81"/>
    <col min="9" max="9" width="5" style="81" customWidth="1"/>
    <col min="10" max="16384" width="11.42578125" style="81"/>
  </cols>
  <sheetData>
    <row r="1" spans="1:9" ht="13.5" thickBot="1" x14ac:dyDescent="0.25"/>
    <row r="2" spans="1:9" x14ac:dyDescent="0.2">
      <c r="A2" s="82"/>
      <c r="B2" s="83"/>
      <c r="C2" s="83"/>
      <c r="D2" s="83"/>
      <c r="E2" s="83"/>
      <c r="F2" s="83"/>
      <c r="G2" s="83"/>
      <c r="H2" s="83"/>
      <c r="I2" s="84"/>
    </row>
    <row r="3" spans="1:9" ht="20.100000000000001" customHeight="1" x14ac:dyDescent="0.2">
      <c r="A3" s="85"/>
      <c r="B3" s="86"/>
      <c r="C3" s="86"/>
      <c r="D3" s="86"/>
      <c r="E3" s="86"/>
      <c r="F3" s="86"/>
      <c r="G3" s="86"/>
      <c r="H3" s="86"/>
      <c r="I3" s="87"/>
    </row>
    <row r="4" spans="1:9" ht="20.100000000000001" customHeight="1" x14ac:dyDescent="0.25">
      <c r="A4" s="85"/>
      <c r="B4" s="88" t="s">
        <v>46</v>
      </c>
      <c r="C4" s="112" t="s">
        <v>113</v>
      </c>
      <c r="D4" s="86"/>
      <c r="E4" s="86"/>
      <c r="F4" s="88" t="s">
        <v>53</v>
      </c>
      <c r="G4" s="86"/>
      <c r="H4" s="86"/>
      <c r="I4" s="87"/>
    </row>
    <row r="5" spans="1:9" ht="20.100000000000001" customHeight="1" x14ac:dyDescent="0.2">
      <c r="A5" s="85"/>
      <c r="B5" s="86"/>
      <c r="C5" s="113" t="s">
        <v>114</v>
      </c>
      <c r="D5" s="86"/>
      <c r="E5" s="86"/>
      <c r="F5" s="86"/>
      <c r="G5" s="86"/>
      <c r="H5" s="86"/>
      <c r="I5" s="87"/>
    </row>
    <row r="6" spans="1:9" ht="20.100000000000001" customHeight="1" x14ac:dyDescent="0.2">
      <c r="A6" s="85"/>
      <c r="B6" s="123" t="s">
        <v>51</v>
      </c>
      <c r="C6" s="137"/>
      <c r="D6" s="86"/>
      <c r="E6" s="86"/>
      <c r="F6" s="123" t="s">
        <v>54</v>
      </c>
      <c r="G6" s="131">
        <v>250</v>
      </c>
      <c r="H6" s="86"/>
      <c r="I6" s="87"/>
    </row>
    <row r="7" spans="1:9" ht="20.100000000000001" customHeight="1" x14ac:dyDescent="0.2">
      <c r="A7" s="85"/>
      <c r="B7" s="123" t="s">
        <v>47</v>
      </c>
      <c r="C7" s="137"/>
      <c r="D7" s="86"/>
      <c r="E7" s="86"/>
      <c r="F7" s="123" t="s">
        <v>110</v>
      </c>
      <c r="G7" s="131">
        <v>62.5</v>
      </c>
      <c r="H7" s="86"/>
      <c r="I7" s="87"/>
    </row>
    <row r="8" spans="1:9" ht="20.100000000000001" customHeight="1" x14ac:dyDescent="0.2">
      <c r="A8" s="85"/>
      <c r="B8" s="123" t="s">
        <v>52</v>
      </c>
      <c r="C8" s="137"/>
      <c r="D8" s="86"/>
      <c r="E8" s="86"/>
      <c r="F8" s="123"/>
      <c r="G8" s="131"/>
      <c r="H8" s="86"/>
      <c r="I8" s="87"/>
    </row>
    <row r="9" spans="1:9" ht="20.100000000000001" customHeight="1" x14ac:dyDescent="0.2">
      <c r="A9" s="85"/>
      <c r="B9" s="123" t="s">
        <v>112</v>
      </c>
      <c r="C9" s="137"/>
      <c r="D9" s="86"/>
      <c r="E9" s="86"/>
      <c r="F9" s="123" t="s">
        <v>13</v>
      </c>
      <c r="G9" s="131">
        <v>25</v>
      </c>
      <c r="H9" s="86"/>
      <c r="I9" s="87"/>
    </row>
    <row r="10" spans="1:9" ht="20.100000000000001" customHeight="1" x14ac:dyDescent="0.2">
      <c r="A10" s="85"/>
      <c r="B10" s="123" t="s">
        <v>48</v>
      </c>
      <c r="C10" s="137"/>
      <c r="D10" s="86"/>
      <c r="E10" s="86"/>
      <c r="F10" s="123" t="s">
        <v>119</v>
      </c>
      <c r="G10" s="132">
        <v>0.7</v>
      </c>
      <c r="H10" s="86"/>
      <c r="I10" s="87"/>
    </row>
    <row r="11" spans="1:9" ht="20.100000000000001" customHeight="1" x14ac:dyDescent="0.2">
      <c r="A11" s="85"/>
      <c r="B11" s="123" t="s">
        <v>49</v>
      </c>
      <c r="C11" s="137"/>
      <c r="D11" s="86"/>
      <c r="E11" s="86"/>
      <c r="F11" s="123" t="s">
        <v>120</v>
      </c>
      <c r="G11" s="132">
        <v>0.6</v>
      </c>
      <c r="H11" s="86"/>
      <c r="I11" s="87"/>
    </row>
    <row r="12" spans="1:9" ht="20.100000000000001" customHeight="1" x14ac:dyDescent="0.2">
      <c r="A12" s="85"/>
      <c r="B12" s="123" t="s">
        <v>50</v>
      </c>
      <c r="C12" s="138"/>
      <c r="D12" s="86"/>
      <c r="E12" s="89"/>
      <c r="F12" s="123" t="s">
        <v>121</v>
      </c>
      <c r="G12" s="132">
        <v>0.55000000000000004</v>
      </c>
      <c r="H12" s="86"/>
      <c r="I12" s="87"/>
    </row>
    <row r="13" spans="1:9" ht="20.100000000000001" customHeight="1" x14ac:dyDescent="0.25">
      <c r="A13" s="85"/>
      <c r="B13" s="123" t="s">
        <v>59</v>
      </c>
      <c r="C13" s="111"/>
      <c r="D13" s="86"/>
      <c r="E13" s="86"/>
      <c r="F13" s="88" t="s">
        <v>55</v>
      </c>
      <c r="G13" s="86"/>
      <c r="H13" s="86"/>
      <c r="I13" s="87"/>
    </row>
    <row r="14" spans="1:9" ht="20.100000000000001" customHeight="1" x14ac:dyDescent="0.2">
      <c r="A14" s="85"/>
      <c r="B14" s="123" t="s">
        <v>60</v>
      </c>
      <c r="C14" s="139"/>
      <c r="D14" s="86"/>
      <c r="E14" s="90"/>
      <c r="F14" s="86"/>
      <c r="G14" s="123" t="s">
        <v>57</v>
      </c>
      <c r="H14" s="91">
        <v>2024</v>
      </c>
      <c r="I14" s="87"/>
    </row>
    <row r="15" spans="1:9" ht="20.100000000000001" customHeight="1" x14ac:dyDescent="0.2">
      <c r="A15" s="85"/>
      <c r="B15" s="123" t="s">
        <v>132</v>
      </c>
      <c r="C15" s="137"/>
      <c r="D15" s="86"/>
      <c r="E15" s="86"/>
      <c r="F15" s="86"/>
      <c r="G15" s="86"/>
      <c r="H15" s="86"/>
      <c r="I15" s="87"/>
    </row>
    <row r="16" spans="1:9" ht="20.100000000000001" customHeight="1" x14ac:dyDescent="0.2">
      <c r="A16" s="85"/>
      <c r="B16" s="86"/>
      <c r="C16" s="86"/>
      <c r="D16" s="86"/>
      <c r="E16" s="86"/>
      <c r="F16" s="86"/>
      <c r="G16" s="86"/>
      <c r="H16" s="86"/>
      <c r="I16" s="87"/>
    </row>
    <row r="17" spans="1:9" x14ac:dyDescent="0.2">
      <c r="A17" s="85"/>
      <c r="B17" s="86"/>
      <c r="C17" s="130"/>
      <c r="D17" s="86"/>
      <c r="E17" s="86"/>
      <c r="F17" s="86"/>
      <c r="G17" s="86"/>
      <c r="H17" s="86"/>
      <c r="I17" s="87"/>
    </row>
    <row r="18" spans="1:9" ht="19.5" customHeight="1" x14ac:dyDescent="0.2">
      <c r="A18" s="85"/>
      <c r="B18" s="123" t="s">
        <v>106</v>
      </c>
      <c r="C18" s="174"/>
      <c r="D18" s="175"/>
      <c r="E18" s="175"/>
      <c r="F18" s="175"/>
      <c r="G18" s="175"/>
      <c r="H18" s="176"/>
      <c r="I18" s="87"/>
    </row>
    <row r="19" spans="1:9" x14ac:dyDescent="0.2">
      <c r="A19" s="85"/>
      <c r="B19" s="86"/>
      <c r="C19" s="86"/>
      <c r="D19" s="86"/>
      <c r="E19" s="86"/>
      <c r="F19" s="86"/>
      <c r="G19" s="86"/>
      <c r="H19" s="86"/>
      <c r="I19" s="87"/>
    </row>
    <row r="20" spans="1:9" x14ac:dyDescent="0.2">
      <c r="A20" s="85"/>
      <c r="B20" s="86"/>
      <c r="C20" s="86"/>
      <c r="D20" s="86"/>
      <c r="E20" s="86"/>
      <c r="F20" s="86"/>
      <c r="G20" s="86"/>
      <c r="H20" s="86"/>
      <c r="I20" s="87"/>
    </row>
    <row r="21" spans="1:9" ht="13.5" thickBot="1" x14ac:dyDescent="0.25">
      <c r="A21" s="92"/>
      <c r="B21" s="93"/>
      <c r="C21" s="93"/>
      <c r="D21" s="93"/>
      <c r="E21" s="93"/>
      <c r="F21" s="93"/>
      <c r="G21" s="93"/>
      <c r="H21" s="93"/>
      <c r="I21" s="94"/>
    </row>
    <row r="25" spans="1:9" ht="14.25" x14ac:dyDescent="0.2">
      <c r="B25" s="128" t="s">
        <v>128</v>
      </c>
      <c r="C25" s="128"/>
    </row>
    <row r="26" spans="1:9" x14ac:dyDescent="0.2">
      <c r="B26" s="128"/>
      <c r="C26" s="128"/>
    </row>
    <row r="27" spans="1:9" x14ac:dyDescent="0.2">
      <c r="B27" s="128" t="s">
        <v>122</v>
      </c>
      <c r="C27" s="129">
        <v>0.57999999999999996</v>
      </c>
    </row>
    <row r="28" spans="1:9" x14ac:dyDescent="0.2">
      <c r="B28" s="128" t="s">
        <v>123</v>
      </c>
      <c r="C28" s="129">
        <v>0.48</v>
      </c>
    </row>
    <row r="29" spans="1:9" x14ac:dyDescent="0.2">
      <c r="B29" s="128" t="s">
        <v>124</v>
      </c>
      <c r="C29" s="129">
        <v>0.41</v>
      </c>
    </row>
    <row r="30" spans="1:9" x14ac:dyDescent="0.2">
      <c r="B30" s="128"/>
      <c r="C30" s="128"/>
    </row>
    <row r="31" spans="1:9" x14ac:dyDescent="0.2">
      <c r="B31" s="128"/>
      <c r="C31" s="128"/>
    </row>
    <row r="32" spans="1:9" ht="14.25" x14ac:dyDescent="0.2">
      <c r="B32" s="128" t="s">
        <v>129</v>
      </c>
      <c r="C32" s="128"/>
    </row>
    <row r="33" spans="2:3" x14ac:dyDescent="0.2">
      <c r="B33" s="128"/>
      <c r="C33" s="128"/>
    </row>
    <row r="34" spans="2:3" x14ac:dyDescent="0.2">
      <c r="B34" s="128" t="s">
        <v>122</v>
      </c>
      <c r="C34" s="129">
        <v>0.78</v>
      </c>
    </row>
    <row r="35" spans="2:3" x14ac:dyDescent="0.2">
      <c r="B35" s="128" t="s">
        <v>123</v>
      </c>
      <c r="C35" s="129">
        <v>0.65</v>
      </c>
    </row>
    <row r="36" spans="2:3" x14ac:dyDescent="0.2">
      <c r="B36" s="128" t="s">
        <v>124</v>
      </c>
      <c r="C36" s="129">
        <v>0.56000000000000005</v>
      </c>
    </row>
  </sheetData>
  <sheetProtection algorithmName="SHA-512" hashValue="/I/DKAJNkwN0c4QgZGgA4h4JVBNGpY8EdGcmA2DCJZy9MLG57OrJs0/GAJ64qJBPLefJkq1vT1RQW2ylgm+Eug==" saltValue="TAzUDZAOrO7mdAqZJygWHQ==" spinCount="100000" sheet="1" selectLockedCells="1"/>
  <mergeCells count="1">
    <mergeCell ref="C18:H18"/>
  </mergeCells>
  <phoneticPr fontId="13" type="noConversion"/>
  <pageMargins left="0.78740157499999996" right="0.78740157499999996" top="0.984251969" bottom="0.984251969" header="0.4921259845" footer="0.4921259845"/>
  <pageSetup paperSize="9" scale="97" orientation="landscape" horizontalDpi="4294967293" r:id="rId1"/>
  <headerFooter alignWithMargins="0">
    <oddFooter>&amp;L&amp;8Fassung 20060117&amp;C&amp;8Spesenformular ED AMS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Semester 1">
              <controlPr defaultSize="0" autoFill="0" autoLine="0" autoPict="0">
                <anchor moveWithCells="1">
                  <from>
                    <xdr:col>5</xdr:col>
                    <xdr:colOff>190500</xdr:colOff>
                    <xdr:row>13</xdr:row>
                    <xdr:rowOff>76200</xdr:rowOff>
                  </from>
                  <to>
                    <xdr:col>5</xdr:col>
                    <xdr:colOff>1085850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Option Button 2">
              <controlPr defaultSize="0" autoFill="0" autoLine="0" autoPict="0">
                <anchor moveWithCells="1">
                  <from>
                    <xdr:col>5</xdr:col>
                    <xdr:colOff>190500</xdr:colOff>
                    <xdr:row>14</xdr:row>
                    <xdr:rowOff>47625</xdr:rowOff>
                  </from>
                  <to>
                    <xdr:col>5</xdr:col>
                    <xdr:colOff>962025</xdr:colOff>
                    <xdr:row>15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3"/>
  <sheetViews>
    <sheetView topLeftCell="A13" workbookViewId="0">
      <selection activeCell="B11" sqref="B11"/>
    </sheetView>
  </sheetViews>
  <sheetFormatPr baseColWidth="10" defaultRowHeight="12.75" x14ac:dyDescent="0.2"/>
  <sheetData>
    <row r="1" spans="1:5" x14ac:dyDescent="0.2">
      <c r="A1" s="1" t="s">
        <v>62</v>
      </c>
      <c r="D1" s="1" t="s">
        <v>55</v>
      </c>
    </row>
    <row r="2" spans="1:5" x14ac:dyDescent="0.2">
      <c r="A2" t="b">
        <v>0</v>
      </c>
      <c r="B2" t="s">
        <v>63</v>
      </c>
      <c r="D2">
        <v>1</v>
      </c>
      <c r="E2" t="s">
        <v>105</v>
      </c>
    </row>
    <row r="3" spans="1:5" x14ac:dyDescent="0.2">
      <c r="A3" t="b">
        <v>0</v>
      </c>
      <c r="B3" t="s">
        <v>64</v>
      </c>
    </row>
    <row r="4" spans="1:5" x14ac:dyDescent="0.2">
      <c r="A4" t="b">
        <v>0</v>
      </c>
      <c r="B4" t="s">
        <v>65</v>
      </c>
    </row>
    <row r="5" spans="1:5" x14ac:dyDescent="0.2">
      <c r="A5" t="b">
        <v>0</v>
      </c>
      <c r="B5" t="s">
        <v>66</v>
      </c>
    </row>
    <row r="6" spans="1:5" x14ac:dyDescent="0.2">
      <c r="A6" t="b">
        <v>0</v>
      </c>
      <c r="B6" t="s">
        <v>67</v>
      </c>
    </row>
    <row r="7" spans="1:5" x14ac:dyDescent="0.2">
      <c r="A7" t="b">
        <v>0</v>
      </c>
      <c r="B7" t="s">
        <v>68</v>
      </c>
    </row>
    <row r="8" spans="1:5" x14ac:dyDescent="0.2">
      <c r="A8" t="b">
        <v>0</v>
      </c>
      <c r="B8" t="s">
        <v>69</v>
      </c>
    </row>
    <row r="9" spans="1:5" x14ac:dyDescent="0.2">
      <c r="A9" t="b">
        <v>0</v>
      </c>
      <c r="B9" t="s">
        <v>70</v>
      </c>
    </row>
    <row r="10" spans="1:5" x14ac:dyDescent="0.2">
      <c r="A10" t="b">
        <v>0</v>
      </c>
      <c r="B10" t="s">
        <v>71</v>
      </c>
    </row>
    <row r="11" spans="1:5" x14ac:dyDescent="0.2">
      <c r="A11" t="b">
        <v>0</v>
      </c>
      <c r="B11" t="s">
        <v>72</v>
      </c>
    </row>
    <row r="12" spans="1:5" x14ac:dyDescent="0.2">
      <c r="A12" t="b">
        <v>0</v>
      </c>
      <c r="B12" t="s">
        <v>73</v>
      </c>
    </row>
    <row r="13" spans="1:5" x14ac:dyDescent="0.2">
      <c r="A13" t="b">
        <v>0</v>
      </c>
      <c r="B13" t="s">
        <v>74</v>
      </c>
    </row>
    <row r="14" spans="1:5" x14ac:dyDescent="0.2">
      <c r="A14" t="b">
        <v>0</v>
      </c>
      <c r="B14" t="s">
        <v>75</v>
      </c>
    </row>
    <row r="15" spans="1:5" x14ac:dyDescent="0.2">
      <c r="A15" t="b">
        <v>0</v>
      </c>
      <c r="B15" t="s">
        <v>76</v>
      </c>
    </row>
    <row r="16" spans="1:5" x14ac:dyDescent="0.2">
      <c r="A16" t="b">
        <v>0</v>
      </c>
      <c r="B16" t="s">
        <v>77</v>
      </c>
    </row>
    <row r="17" spans="1:2" x14ac:dyDescent="0.2">
      <c r="A17" t="b">
        <v>0</v>
      </c>
      <c r="B17" t="s">
        <v>78</v>
      </c>
    </row>
    <row r="18" spans="1:2" x14ac:dyDescent="0.2">
      <c r="A18" t="b">
        <v>0</v>
      </c>
      <c r="B18" t="s">
        <v>79</v>
      </c>
    </row>
    <row r="19" spans="1:2" x14ac:dyDescent="0.2">
      <c r="A19" t="b">
        <v>0</v>
      </c>
      <c r="B19" t="s">
        <v>80</v>
      </c>
    </row>
    <row r="20" spans="1:2" x14ac:dyDescent="0.2">
      <c r="A20" t="b">
        <v>0</v>
      </c>
      <c r="B20" t="s">
        <v>81</v>
      </c>
    </row>
    <row r="21" spans="1:2" x14ac:dyDescent="0.2">
      <c r="A21" t="b">
        <v>0</v>
      </c>
      <c r="B21" t="s">
        <v>82</v>
      </c>
    </row>
    <row r="22" spans="1:2" x14ac:dyDescent="0.2">
      <c r="A22" t="b">
        <v>0</v>
      </c>
      <c r="B22" t="s">
        <v>83</v>
      </c>
    </row>
    <row r="23" spans="1:2" x14ac:dyDescent="0.2">
      <c r="A23" t="b">
        <v>0</v>
      </c>
      <c r="B23" t="s">
        <v>84</v>
      </c>
    </row>
    <row r="24" spans="1:2" x14ac:dyDescent="0.2">
      <c r="A24" t="b">
        <v>0</v>
      </c>
      <c r="B24" t="s">
        <v>85</v>
      </c>
    </row>
    <row r="25" spans="1:2" x14ac:dyDescent="0.2">
      <c r="A25" t="b">
        <v>0</v>
      </c>
      <c r="B25" t="s">
        <v>86</v>
      </c>
    </row>
    <row r="26" spans="1:2" x14ac:dyDescent="0.2">
      <c r="A26" t="b">
        <v>0</v>
      </c>
      <c r="B26" t="s">
        <v>87</v>
      </c>
    </row>
    <row r="27" spans="1:2" x14ac:dyDescent="0.2">
      <c r="A27" t="b">
        <v>0</v>
      </c>
      <c r="B27" t="s">
        <v>88</v>
      </c>
    </row>
    <row r="28" spans="1:2" x14ac:dyDescent="0.2">
      <c r="A28" t="b">
        <v>0</v>
      </c>
      <c r="B28" t="s">
        <v>89</v>
      </c>
    </row>
    <row r="29" spans="1:2" x14ac:dyDescent="0.2">
      <c r="A29" t="b">
        <v>0</v>
      </c>
      <c r="B29" t="s">
        <v>90</v>
      </c>
    </row>
    <row r="30" spans="1:2" x14ac:dyDescent="0.2">
      <c r="A30" t="b">
        <v>0</v>
      </c>
      <c r="B30" t="s">
        <v>91</v>
      </c>
    </row>
    <row r="31" spans="1:2" x14ac:dyDescent="0.2">
      <c r="A31" t="b">
        <v>0</v>
      </c>
      <c r="B31" t="s">
        <v>92</v>
      </c>
    </row>
    <row r="32" spans="1:2" x14ac:dyDescent="0.2">
      <c r="A32" t="b">
        <v>0</v>
      </c>
      <c r="B32" t="s">
        <v>93</v>
      </c>
    </row>
    <row r="33" spans="1:2" x14ac:dyDescent="0.2">
      <c r="A33" t="b">
        <v>0</v>
      </c>
      <c r="B33" t="s">
        <v>94</v>
      </c>
    </row>
    <row r="34" spans="1:2" x14ac:dyDescent="0.2">
      <c r="A34" t="b">
        <v>0</v>
      </c>
      <c r="B34" t="s">
        <v>95</v>
      </c>
    </row>
    <row r="35" spans="1:2" x14ac:dyDescent="0.2">
      <c r="A35" t="b">
        <v>0</v>
      </c>
      <c r="B35" t="s">
        <v>96</v>
      </c>
    </row>
    <row r="36" spans="1:2" x14ac:dyDescent="0.2">
      <c r="A36" t="b">
        <v>0</v>
      </c>
      <c r="B36" t="s">
        <v>97</v>
      </c>
    </row>
    <row r="37" spans="1:2" x14ac:dyDescent="0.2">
      <c r="A37" t="b">
        <v>0</v>
      </c>
      <c r="B37" t="s">
        <v>98</v>
      </c>
    </row>
    <row r="38" spans="1:2" x14ac:dyDescent="0.2">
      <c r="A38" t="b">
        <v>0</v>
      </c>
      <c r="B38" t="s">
        <v>99</v>
      </c>
    </row>
    <row r="39" spans="1:2" x14ac:dyDescent="0.2">
      <c r="A39" t="b">
        <v>0</v>
      </c>
      <c r="B39" t="s">
        <v>100</v>
      </c>
    </row>
    <row r="40" spans="1:2" x14ac:dyDescent="0.2">
      <c r="A40" t="b">
        <v>0</v>
      </c>
      <c r="B40" t="s">
        <v>101</v>
      </c>
    </row>
    <row r="41" spans="1:2" x14ac:dyDescent="0.2">
      <c r="A41" t="b">
        <v>0</v>
      </c>
      <c r="B41" t="s">
        <v>102</v>
      </c>
    </row>
    <row r="42" spans="1:2" x14ac:dyDescent="0.2">
      <c r="A42" t="b">
        <v>0</v>
      </c>
      <c r="B42" t="s">
        <v>103</v>
      </c>
    </row>
    <row r="43" spans="1:2" x14ac:dyDescent="0.2">
      <c r="A43" t="b">
        <v>0</v>
      </c>
      <c r="B43" t="s">
        <v>104</v>
      </c>
    </row>
  </sheetData>
  <phoneticPr fontId="1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34</vt:i4>
      </vt:variant>
    </vt:vector>
  </HeadingPairs>
  <TitlesOfParts>
    <vt:vector size="38" baseType="lpstr">
      <vt:lpstr>Details</vt:lpstr>
      <vt:lpstr>Abrechnung</vt:lpstr>
      <vt:lpstr>Personalien</vt:lpstr>
      <vt:lpstr>Verknüpfungen</vt:lpstr>
      <vt:lpstr>AHV_Nummer</vt:lpstr>
      <vt:lpstr>Auto_KM</vt:lpstr>
      <vt:lpstr>Bank_Post</vt:lpstr>
      <vt:lpstr>Bankadresse</vt:lpstr>
      <vt:lpstr>cJahr</vt:lpstr>
      <vt:lpstr>cSem1</vt:lpstr>
      <vt:lpstr>cStufe</vt:lpstr>
      <vt:lpstr>Datum1</vt:lpstr>
      <vt:lpstr>Abrechnung!Druckbereich</vt:lpstr>
      <vt:lpstr>Details!Druckbereich</vt:lpstr>
      <vt:lpstr>Personalien!Druckbereich</vt:lpstr>
      <vt:lpstr>Details!Drucktitel</vt:lpstr>
      <vt:lpstr>Ganzes_Taggeld</vt:lpstr>
      <vt:lpstr>Geburtsdatum</vt:lpstr>
      <vt:lpstr>Kommission</vt:lpstr>
      <vt:lpstr>Kontonummer</vt:lpstr>
      <vt:lpstr>Mittag_Abendessen</vt:lpstr>
      <vt:lpstr>Name_Vorname</vt:lpstr>
      <vt:lpstr>Personalnummer</vt:lpstr>
      <vt:lpstr>PLZ_Ort</vt:lpstr>
      <vt:lpstr>Protokoll</vt:lpstr>
      <vt:lpstr>rLöschen1</vt:lpstr>
      <vt:lpstr>rLöschen2</vt:lpstr>
      <vt:lpstr>Strasse</vt:lpstr>
      <vt:lpstr>TotalBüro</vt:lpstr>
      <vt:lpstr>TotalEssen</vt:lpstr>
      <vt:lpstr>TotalHonorarGanz</vt:lpstr>
      <vt:lpstr>TotalHonorarHalb</vt:lpstr>
      <vt:lpstr>TotalHonorarViertel</vt:lpstr>
      <vt:lpstr>TotalIV</vt:lpstr>
      <vt:lpstr>TotalOEV</vt:lpstr>
      <vt:lpstr>TotalProtokoll</vt:lpstr>
      <vt:lpstr>TotalUebernachtung</vt:lpstr>
      <vt:lpstr>TotalWeitere</vt:lpstr>
    </vt:vector>
  </TitlesOfParts>
  <Company>Kanton St. Gallen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Jaberg</dc:creator>
  <cp:lastModifiedBy>Odoni, Sabrina</cp:lastModifiedBy>
  <cp:lastPrinted>2014-06-27T05:42:19Z</cp:lastPrinted>
  <dcterms:created xsi:type="dcterms:W3CDTF">2000-04-04T13:07:10Z</dcterms:created>
  <dcterms:modified xsi:type="dcterms:W3CDTF">2024-03-18T12:17:15Z</dcterms:modified>
</cp:coreProperties>
</file>