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01 Amt Abteilungen\04 Berufsfachschulen\Personelles\Personelles Lehrpersonen\Berufsauftrag\01 Rechtliche Grundlagen\01 Berufsauftrag neu\Unbezahlter Urlaub\"/>
    </mc:Choice>
  </mc:AlternateContent>
  <workbookProtection lockStructure="1"/>
  <bookViews>
    <workbookView xWindow="0" yWindow="0" windowWidth="18240" windowHeight="8010" activeTab="2"/>
  </bookViews>
  <sheets>
    <sheet name="unbez.Urlaub ABB" sheetId="2" r:id="rId1"/>
    <sheet name="Beispiel" sheetId="6" r:id="rId2"/>
    <sheet name="Erläuterung" sheetId="7" r:id="rId3"/>
    <sheet name="Grunddaten" sheetId="3" state="hidden" r:id="rId4"/>
  </sheets>
  <definedNames>
    <definedName name="_xlnm.Print_Area" localSheetId="1">Beispiel!$A$1:$G$77</definedName>
    <definedName name="_xlnm.Print_Area" localSheetId="0">'unbez.Urlaub ABB'!$A$1:$G$77</definedName>
  </definedNames>
  <calcPr calcId="162913"/>
</workbook>
</file>

<file path=xl/calcChain.xml><?xml version="1.0" encoding="utf-8"?>
<calcChain xmlns="http://schemas.openxmlformats.org/spreadsheetml/2006/main">
  <c r="R31" i="7" l="1"/>
  <c r="V31" i="7" s="1"/>
  <c r="J30" i="7"/>
  <c r="F30" i="7"/>
  <c r="B30" i="7"/>
  <c r="R30" i="7" s="1"/>
  <c r="V30" i="7" s="1"/>
  <c r="V29" i="7"/>
  <c r="J29" i="7"/>
  <c r="F29" i="7"/>
  <c r="B29" i="7"/>
  <c r="E22" i="7"/>
  <c r="E21" i="7"/>
  <c r="E23" i="7" s="1"/>
  <c r="E33" i="7" l="1"/>
  <c r="C73" i="6"/>
  <c r="B73" i="6"/>
  <c r="C72" i="6"/>
  <c r="B72" i="6"/>
  <c r="C71" i="6"/>
  <c r="B71" i="6"/>
  <c r="C70" i="6"/>
  <c r="B70" i="6"/>
  <c r="C63" i="6"/>
  <c r="C62" i="6"/>
  <c r="B53" i="6"/>
  <c r="D22" i="6"/>
  <c r="E22" i="6" s="1"/>
  <c r="D21" i="6"/>
  <c r="E21" i="6" s="1"/>
  <c r="D20" i="6"/>
  <c r="E20" i="6" s="1"/>
  <c r="D19" i="6"/>
  <c r="E19" i="6" s="1"/>
  <c r="C15" i="6"/>
  <c r="C6" i="6"/>
  <c r="C4" i="6"/>
  <c r="D63" i="6" l="1"/>
  <c r="F22" i="6"/>
  <c r="G22" i="6"/>
  <c r="D76" i="6" s="1"/>
  <c r="F19" i="6"/>
  <c r="G19" i="6" s="1"/>
  <c r="E24" i="6"/>
  <c r="C30" i="6" s="1"/>
  <c r="C32" i="6" s="1"/>
  <c r="C64" i="6" s="1"/>
  <c r="B64" i="6" s="1"/>
  <c r="F21" i="6"/>
  <c r="G21" i="6"/>
  <c r="D72" i="6" s="1"/>
  <c r="F20" i="6"/>
  <c r="G20" i="6"/>
  <c r="D71" i="6" s="1"/>
  <c r="B73" i="2"/>
  <c r="C73" i="2"/>
  <c r="C15" i="2"/>
  <c r="F24" i="6" l="1"/>
  <c r="G24" i="6"/>
  <c r="D70" i="6"/>
  <c r="C63" i="2"/>
  <c r="C62" i="2"/>
  <c r="D63" i="2" l="1"/>
  <c r="F7" i="3"/>
  <c r="E7" i="3"/>
  <c r="D7" i="3"/>
  <c r="F6" i="3"/>
  <c r="E6" i="3"/>
  <c r="D6" i="3"/>
  <c r="F5" i="3"/>
  <c r="E5" i="3"/>
  <c r="D5" i="3"/>
  <c r="F4" i="3"/>
  <c r="E4" i="3"/>
  <c r="D4" i="3"/>
  <c r="F3" i="3"/>
  <c r="E3" i="3"/>
  <c r="D3" i="3"/>
  <c r="F2" i="3"/>
  <c r="E2" i="3"/>
  <c r="D2" i="3"/>
  <c r="C72" i="2"/>
  <c r="B72" i="2"/>
  <c r="C71" i="2"/>
  <c r="B71" i="2"/>
  <c r="C70" i="2"/>
  <c r="B70" i="2"/>
  <c r="B53" i="2"/>
  <c r="D22" i="2"/>
  <c r="E22" i="2" s="1"/>
  <c r="D21" i="2"/>
  <c r="E21" i="2" s="1"/>
  <c r="D20" i="2"/>
  <c r="E20" i="2" s="1"/>
  <c r="D19" i="2"/>
  <c r="E19" i="2" s="1"/>
  <c r="C6" i="2"/>
  <c r="C4" i="2"/>
  <c r="G21" i="2" l="1"/>
  <c r="D72" i="2" s="1"/>
  <c r="F21" i="2"/>
  <c r="F20" i="2"/>
  <c r="G20" i="2" s="1"/>
  <c r="D71" i="2" s="1"/>
  <c r="G22" i="2"/>
  <c r="D76" i="2" s="1"/>
  <c r="F22" i="2"/>
  <c r="E24" i="2"/>
  <c r="F19" i="2"/>
  <c r="C30" i="2" l="1"/>
  <c r="C32" i="2" s="1"/>
  <c r="C64" i="2" s="1"/>
  <c r="B64" i="2" s="1"/>
  <c r="F24" i="2"/>
  <c r="G19" i="2"/>
  <c r="G24" i="2" s="1"/>
  <c r="D70" i="2" l="1"/>
</calcChain>
</file>

<file path=xl/sharedStrings.xml><?xml version="1.0" encoding="utf-8"?>
<sst xmlns="http://schemas.openxmlformats.org/spreadsheetml/2006/main" count="154" uniqueCount="91">
  <si>
    <t>Schule</t>
  </si>
  <si>
    <t>A</t>
  </si>
  <si>
    <t>Berechnungsgrundlagen</t>
  </si>
  <si>
    <t>Beschäftigungsgrad in Prozent</t>
  </si>
  <si>
    <t>ausfallende Lektionen</t>
  </si>
  <si>
    <t>C</t>
  </si>
  <si>
    <t>Berechnung unbezahlter Urlaub</t>
  </si>
  <si>
    <t>Summe der Abzüge</t>
  </si>
  <si>
    <t>Zur Kenntnis genommen:</t>
  </si>
  <si>
    <t>Datum:</t>
  </si>
  <si>
    <t>Unterschrift:</t>
  </si>
  <si>
    <t>Zusätzliche Angaben für die Verwaltung:</t>
  </si>
  <si>
    <t>Bei unbezahltem Urlaub</t>
  </si>
  <si>
    <t>Lehrperson</t>
  </si>
  <si>
    <t xml:space="preserve">Urlaub von </t>
  </si>
  <si>
    <t>bis</t>
  </si>
  <si>
    <t>von</t>
  </si>
  <si>
    <t>Eingabe SAP HR: Zeitstrahl</t>
  </si>
  <si>
    <t>a</t>
  </si>
  <si>
    <t>b</t>
  </si>
  <si>
    <t>c</t>
  </si>
  <si>
    <t>d</t>
  </si>
  <si>
    <t>Total Urlaub in Stellenprozent</t>
  </si>
  <si>
    <t>Wert JWL</t>
  </si>
  <si>
    <t>inkl. Reduktion 13. Monatslohn</t>
  </si>
  <si>
    <t>Lektionen</t>
  </si>
  <si>
    <t>Stellenprozent</t>
  </si>
  <si>
    <t>unbezahlter Urlaub in Stellenprozent</t>
  </si>
  <si>
    <t>Laufbahn A</t>
  </si>
  <si>
    <t>Laufbahn</t>
  </si>
  <si>
    <t>JWL</t>
  </si>
  <si>
    <t>Wochen</t>
  </si>
  <si>
    <t>Wert JWL über 3 Mt.</t>
  </si>
  <si>
    <t>Wert JWL unter 3 Mt.</t>
  </si>
  <si>
    <t>Laufbahn B</t>
  </si>
  <si>
    <t>Laufbahn C</t>
  </si>
  <si>
    <t>Laufbahn D</t>
  </si>
  <si>
    <t>Laufbahn E</t>
  </si>
  <si>
    <t>Laufbahn F</t>
  </si>
  <si>
    <t>davon Erw. Auftrag</t>
  </si>
  <si>
    <t>Kompensation Nesa</t>
  </si>
  <si>
    <t>Eingabe NESA: Eintrag Besondere Aufträge: 12. Unbezahlter Urlaub</t>
  </si>
  <si>
    <t>entspricht Stellen% (94%)</t>
  </si>
  <si>
    <t>Umrechnungsfaktor Einzellektionen</t>
  </si>
  <si>
    <t>(nach Abzug der Pensen der ausfallenden Leistung)</t>
  </si>
  <si>
    <t>Muster Marcel</t>
  </si>
  <si>
    <t>CHF</t>
  </si>
  <si>
    <t>Zusätzlich wird der Risikobeitrag der Pensionskasse abgezogen.</t>
  </si>
  <si>
    <t xml:space="preserve">Mit einer Abredeversicherung kann die NBU-Versicherung über deren Ende beim bisherigen Arbeitgeber hinaus um bis zu 180 Tage verlängert werden. </t>
  </si>
  <si>
    <t>Dies hat vor Ablauf des Versicherungsschutzes (30-Tage-Frist) zu geschehen. Bei Interesse setzen Sie sich bitte frühzeitig mit der Verwaltung in Verbindung.</t>
  </si>
  <si>
    <t>Erfassung unbez. Urlaub auf Lohnart 1800</t>
  </si>
  <si>
    <t>D</t>
  </si>
  <si>
    <t>Bemerkungen</t>
  </si>
  <si>
    <t>Sofern der unbezahlte Urlaub länger als 30 Tage dauert:</t>
  </si>
  <si>
    <t>Funktionszulage pro Jahr</t>
  </si>
  <si>
    <t>Eingabe NESA: Kürzung der Funktionszulage erfolgt bei den Lehrerverträgen pro rata.</t>
  </si>
  <si>
    <t xml:space="preserve">Berechnung unbezahlter Urlaub </t>
  </si>
  <si>
    <r>
      <t xml:space="preserve">Jahresbesoldung </t>
    </r>
    <r>
      <rPr>
        <sz val="9"/>
        <rFont val="Arial"/>
        <family val="2"/>
      </rPr>
      <t>(100%, inkl. 13. ML ohne Funktionszulage)</t>
    </r>
  </si>
  <si>
    <t>def.</t>
  </si>
  <si>
    <t>BZGS</t>
  </si>
  <si>
    <t>Berechnungs-Detail unbez. Urlaub Vorlage ABB</t>
  </si>
  <si>
    <t>Bemerkungen:</t>
  </si>
  <si>
    <t>Der unbezahlte Urlaub berechnet sich nach den ausfallenden Lektionen.</t>
  </si>
  <si>
    <t>Im SAP erfolgt der Lohnstopp nach der Dauer des unbez. Urlaubs.</t>
  </si>
  <si>
    <t>Der SAP-Abzug entspricht dadurch nicht dem effektiven Lohnabzug. Die Differenz wird über die LA1001 ausgeglichen.</t>
  </si>
  <si>
    <t>Grunddaten (Beispiel)</t>
  </si>
  <si>
    <t>Einstufung</t>
  </si>
  <si>
    <t>Laufbahn A - Stufe 20</t>
  </si>
  <si>
    <t>BG:</t>
  </si>
  <si>
    <t>Jahreslohn:</t>
  </si>
  <si>
    <t>Dauer unbezahlter Urlaub:</t>
  </si>
  <si>
    <t>01.08.19 - 31.10.19</t>
  </si>
  <si>
    <t>Berechnung unbezahlter Urlaub nach Lehrauftrag</t>
  </si>
  <si>
    <t>Monat</t>
  </si>
  <si>
    <t>August</t>
  </si>
  <si>
    <t>September</t>
  </si>
  <si>
    <t xml:space="preserve">Oktober </t>
  </si>
  <si>
    <t>November</t>
  </si>
  <si>
    <t>Dezember</t>
  </si>
  <si>
    <t>Abzug Lekt.</t>
  </si>
  <si>
    <t>Fer.</t>
  </si>
  <si>
    <t>Total ausfallende Lektionen</t>
  </si>
  <si>
    <t>Lektionenansatz inkl. 13.</t>
  </si>
  <si>
    <t>Total Soll Lohnabzug</t>
  </si>
  <si>
    <t>Berechnung unbezahlter Urlaub im SAP mittels Lohnstopp und manueller Korrektur</t>
  </si>
  <si>
    <t>Total</t>
  </si>
  <si>
    <t>Abzug 12/13</t>
  </si>
  <si>
    <t>Abzug 1/13 (Dez.)</t>
  </si>
  <si>
    <t>Korrektur LA 1001</t>
  </si>
  <si>
    <t>Total Lohnabzug im SAP</t>
  </si>
  <si>
    <t xml:space="preserve">Während des unbezahlten Urlaubs wird die Unfallversicherung sistiert. Die Lehrperson muss sich gegen diese Risiken privat versichern.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</si>
</sst>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0.0"/>
    <numFmt numFmtId="165" formatCode="0.000000"/>
    <numFmt numFmtId="166" formatCode="0.00000000"/>
    <numFmt numFmtId="167" formatCode="0.000"/>
    <numFmt numFmtId="168" formatCode="0.00000"/>
  </numFmts>
  <fonts count="29" x14ac:knownFonts="1">
    <font>
      <sz val="11"/>
      <name val="Helvetica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1"/>
      <name val="Helvetica"/>
    </font>
    <font>
      <u/>
      <sz val="11"/>
      <color theme="10"/>
      <name val="Helvetica"/>
    </font>
    <font>
      <u/>
      <sz val="10"/>
      <color theme="10"/>
      <name val="Helvetica"/>
    </font>
    <font>
      <sz val="9"/>
      <name val="Arial"/>
      <family val="2"/>
    </font>
    <font>
      <b/>
      <sz val="11"/>
      <name val="Helvetica"/>
    </font>
    <font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7" fillId="0" borderId="0" xfId="0" applyFont="1" applyBorder="1"/>
    <xf numFmtId="0" fontId="3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3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2" fontId="5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4" fillId="0" borderId="0" xfId="0" applyFont="1"/>
    <xf numFmtId="2" fontId="9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/>
    <xf numFmtId="0" fontId="15" fillId="0" borderId="0" xfId="0" applyFont="1"/>
    <xf numFmtId="4" fontId="13" fillId="0" borderId="0" xfId="0" applyNumberFormat="1" applyFont="1" applyAlignment="1">
      <alignment horizontal="right"/>
    </xf>
    <xf numFmtId="0" fontId="3" fillId="0" borderId="0" xfId="0" quotePrefix="1" applyFont="1"/>
    <xf numFmtId="4" fontId="3" fillId="0" borderId="0" xfId="0" applyNumberFormat="1" applyFont="1"/>
    <xf numFmtId="0" fontId="13" fillId="0" borderId="0" xfId="0" quotePrefix="1" applyFont="1"/>
    <xf numFmtId="0" fontId="3" fillId="0" borderId="0" xfId="0" applyFont="1" applyProtection="1"/>
    <xf numFmtId="0" fontId="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4" xfId="0" applyFont="1" applyBorder="1"/>
    <xf numFmtId="0" fontId="3" fillId="0" borderId="6" xfId="0" applyFont="1" applyBorder="1"/>
    <xf numFmtId="0" fontId="5" fillId="0" borderId="2" xfId="0" applyFont="1" applyBorder="1" applyAlignment="1">
      <alignment horizontal="left"/>
    </xf>
    <xf numFmtId="0" fontId="4" fillId="0" borderId="3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left"/>
    </xf>
    <xf numFmtId="0" fontId="4" fillId="0" borderId="0" xfId="0" applyFont="1" applyBorder="1"/>
    <xf numFmtId="2" fontId="5" fillId="0" borderId="0" xfId="0" applyNumberFormat="1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9" xfId="0" applyFont="1" applyBorder="1"/>
    <xf numFmtId="14" fontId="4" fillId="0" borderId="0" xfId="0" applyNumberFormat="1" applyFont="1" applyBorder="1"/>
    <xf numFmtId="0" fontId="5" fillId="0" borderId="3" xfId="0" applyFont="1" applyBorder="1"/>
    <xf numFmtId="43" fontId="4" fillId="0" borderId="0" xfId="1" applyFont="1"/>
    <xf numFmtId="2" fontId="5" fillId="2" borderId="0" xfId="0" applyNumberFormat="1" applyFont="1" applyFill="1" applyProtection="1">
      <protection locked="0"/>
    </xf>
    <xf numFmtId="0" fontId="13" fillId="0" borderId="0" xfId="0" applyFont="1" applyProtection="1"/>
    <xf numFmtId="4" fontId="5" fillId="2" borderId="0" xfId="0" applyNumberFormat="1" applyFont="1" applyFill="1" applyProtection="1">
      <protection locked="0"/>
    </xf>
    <xf numFmtId="1" fontId="5" fillId="0" borderId="0" xfId="0" applyNumberFormat="1" applyFont="1"/>
    <xf numFmtId="14" fontId="4" fillId="0" borderId="0" xfId="0" applyNumberFormat="1" applyFont="1" applyProtection="1"/>
    <xf numFmtId="0" fontId="10" fillId="2" borderId="0" xfId="0" applyFont="1" applyFill="1" applyBorder="1" applyAlignment="1" applyProtection="1">
      <alignment horizontal="right"/>
      <protection locked="0"/>
    </xf>
    <xf numFmtId="14" fontId="10" fillId="2" borderId="0" xfId="0" applyNumberFormat="1" applyFont="1" applyFill="1" applyBorder="1" applyAlignment="1" applyProtection="1">
      <alignment horizontal="right"/>
      <protection locked="0"/>
    </xf>
    <xf numFmtId="0" fontId="18" fillId="0" borderId="0" xfId="2" applyFont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Fill="1" applyProtection="1"/>
    <xf numFmtId="0" fontId="5" fillId="0" borderId="0" xfId="0" applyFont="1" applyProtection="1"/>
    <xf numFmtId="2" fontId="5" fillId="0" borderId="0" xfId="0" applyNumberFormat="1" applyFont="1" applyFill="1" applyProtection="1"/>
    <xf numFmtId="0" fontId="13" fillId="0" borderId="0" xfId="0" quotePrefix="1" applyFont="1" applyAlignment="1" applyProtection="1">
      <alignment horizontal="right" vertical="top" wrapText="1"/>
    </xf>
    <xf numFmtId="0" fontId="13" fillId="0" borderId="0" xfId="0" quotePrefix="1" applyFont="1" applyProtection="1"/>
    <xf numFmtId="165" fontId="5" fillId="0" borderId="0" xfId="0" applyNumberFormat="1" applyFont="1" applyFill="1" applyProtection="1"/>
    <xf numFmtId="165" fontId="5" fillId="0" borderId="0" xfId="0" quotePrefix="1" applyNumberFormat="1" applyFont="1" applyAlignment="1" applyProtection="1">
      <alignment horizontal="right" vertical="top" wrapText="1"/>
    </xf>
    <xf numFmtId="0" fontId="19" fillId="0" borderId="0" xfId="0" applyFont="1" applyAlignment="1">
      <alignment horizontal="left" vertical="center"/>
    </xf>
    <xf numFmtId="0" fontId="0" fillId="0" borderId="10" xfId="0" applyBorder="1"/>
    <xf numFmtId="0" fontId="20" fillId="0" borderId="10" xfId="0" applyFont="1" applyBorder="1"/>
    <xf numFmtId="0" fontId="20" fillId="0" borderId="10" xfId="0" applyFont="1" applyFill="1" applyBorder="1"/>
    <xf numFmtId="166" fontId="0" fillId="0" borderId="10" xfId="0" applyNumberFormat="1" applyBorder="1"/>
    <xf numFmtId="0" fontId="5" fillId="2" borderId="0" xfId="0" applyFont="1" applyFill="1" applyProtection="1">
      <protection locked="0"/>
    </xf>
    <xf numFmtId="1" fontId="5" fillId="0" borderId="0" xfId="0" applyNumberFormat="1" applyFont="1" applyFill="1" applyProtection="1"/>
    <xf numFmtId="2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/>
    <xf numFmtId="0" fontId="5" fillId="0" borderId="8" xfId="0" applyFont="1" applyBorder="1" applyAlignment="1">
      <alignment horizontal="left"/>
    </xf>
    <xf numFmtId="43" fontId="5" fillId="0" borderId="0" xfId="0" applyNumberFormat="1" applyFont="1" applyBorder="1"/>
    <xf numFmtId="43" fontId="5" fillId="0" borderId="8" xfId="0" applyNumberFormat="1" applyFont="1" applyBorder="1"/>
    <xf numFmtId="0" fontId="5" fillId="0" borderId="7" xfId="0" applyFont="1" applyBorder="1"/>
    <xf numFmtId="0" fontId="21" fillId="0" borderId="0" xfId="0" quotePrefix="1" applyFont="1" applyAlignment="1" applyProtection="1">
      <alignment horizontal="right" vertical="top" wrapText="1"/>
    </xf>
    <xf numFmtId="0" fontId="21" fillId="0" borderId="0" xfId="0" quotePrefix="1" applyFont="1" applyAlignment="1" applyProtection="1">
      <alignment horizontal="left" vertical="top" wrapText="1"/>
    </xf>
    <xf numFmtId="168" fontId="22" fillId="0" borderId="0" xfId="0" applyNumberFormat="1" applyFont="1" applyProtection="1"/>
    <xf numFmtId="165" fontId="22" fillId="0" borderId="0" xfId="0" applyNumberFormat="1" applyFont="1" applyProtection="1"/>
    <xf numFmtId="0" fontId="22" fillId="0" borderId="0" xfId="0" applyFont="1" applyProtection="1"/>
    <xf numFmtId="0" fontId="19" fillId="0" borderId="0" xfId="0" applyFont="1" applyBorder="1"/>
    <xf numFmtId="14" fontId="7" fillId="2" borderId="0" xfId="0" applyNumberFormat="1" applyFont="1" applyFill="1" applyBorder="1" applyProtection="1">
      <protection locked="0"/>
    </xf>
    <xf numFmtId="0" fontId="23" fillId="0" borderId="2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5" fillId="0" borderId="6" xfId="0" applyFont="1" applyBorder="1" applyAlignment="1">
      <alignment wrapText="1"/>
    </xf>
    <xf numFmtId="0" fontId="24" fillId="0" borderId="0" xfId="0" applyFont="1"/>
    <xf numFmtId="4" fontId="5" fillId="0" borderId="8" xfId="0" applyNumberFormat="1" applyFont="1" applyBorder="1" applyAlignment="1"/>
    <xf numFmtId="167" fontId="5" fillId="0" borderId="6" xfId="0" applyNumberFormat="1" applyFont="1" applyBorder="1"/>
    <xf numFmtId="167" fontId="5" fillId="0" borderId="9" xfId="0" applyNumberFormat="1" applyFont="1" applyBorder="1"/>
    <xf numFmtId="0" fontId="26" fillId="0" borderId="0" xfId="3" applyFont="1"/>
    <xf numFmtId="0" fontId="25" fillId="0" borderId="0" xfId="3"/>
    <xf numFmtId="0" fontId="25" fillId="0" borderId="11" xfId="3" applyBorder="1"/>
    <xf numFmtId="0" fontId="25" fillId="0" borderId="12" xfId="3" applyBorder="1"/>
    <xf numFmtId="0" fontId="25" fillId="0" borderId="13" xfId="3" applyBorder="1"/>
    <xf numFmtId="0" fontId="26" fillId="0" borderId="10" xfId="3" applyFont="1" applyBorder="1"/>
    <xf numFmtId="0" fontId="25" fillId="0" borderId="10" xfId="3" applyBorder="1"/>
    <xf numFmtId="0" fontId="25" fillId="3" borderId="11" xfId="3" applyFill="1" applyBorder="1"/>
    <xf numFmtId="0" fontId="25" fillId="3" borderId="12" xfId="3" applyFill="1" applyBorder="1"/>
    <xf numFmtId="0" fontId="25" fillId="3" borderId="13" xfId="3" applyFill="1" applyBorder="1"/>
    <xf numFmtId="0" fontId="5" fillId="0" borderId="6" xfId="0" applyFont="1" applyBorder="1" applyAlignment="1">
      <alignment horizontal="left" wrapText="1"/>
    </xf>
    <xf numFmtId="1" fontId="25" fillId="0" borderId="10" xfId="3" applyNumberFormat="1" applyBorder="1" applyAlignment="1">
      <alignment horizontal="center"/>
    </xf>
    <xf numFmtId="9" fontId="25" fillId="0" borderId="10" xfId="3" applyNumberFormat="1" applyBorder="1" applyAlignment="1">
      <alignment horizontal="center"/>
    </xf>
    <xf numFmtId="4" fontId="25" fillId="0" borderId="10" xfId="3" applyNumberFormat="1" applyBorder="1" applyAlignment="1">
      <alignment horizontal="center"/>
    </xf>
    <xf numFmtId="0" fontId="26" fillId="0" borderId="11" xfId="3" applyFont="1" applyBorder="1" applyAlignment="1">
      <alignment horizontal="center"/>
    </xf>
    <xf numFmtId="0" fontId="26" fillId="0" borderId="12" xfId="3" applyFont="1" applyBorder="1" applyAlignment="1">
      <alignment horizontal="center"/>
    </xf>
    <xf numFmtId="0" fontId="26" fillId="0" borderId="13" xfId="3" applyFont="1" applyBorder="1" applyAlignment="1">
      <alignment horizontal="center"/>
    </xf>
    <xf numFmtId="0" fontId="25" fillId="0" borderId="10" xfId="3" applyBorder="1" applyAlignment="1">
      <alignment horizontal="center"/>
    </xf>
    <xf numFmtId="4" fontId="25" fillId="3" borderId="10" xfId="3" applyNumberFormat="1" applyFill="1" applyBorder="1" applyAlignment="1">
      <alignment horizontal="center"/>
    </xf>
    <xf numFmtId="4" fontId="25" fillId="0" borderId="11" xfId="3" applyNumberFormat="1" applyBorder="1" applyAlignment="1">
      <alignment horizontal="center"/>
    </xf>
    <xf numFmtId="4" fontId="25" fillId="0" borderId="12" xfId="3" applyNumberFormat="1" applyBorder="1" applyAlignment="1">
      <alignment horizontal="center"/>
    </xf>
    <xf numFmtId="4" fontId="25" fillId="0" borderId="13" xfId="3" applyNumberFormat="1" applyBorder="1" applyAlignment="1">
      <alignment horizontal="center"/>
    </xf>
    <xf numFmtId="4" fontId="28" fillId="0" borderId="11" xfId="3" applyNumberFormat="1" applyFont="1" applyBorder="1" applyAlignment="1">
      <alignment horizontal="center"/>
    </xf>
    <xf numFmtId="4" fontId="28" fillId="0" borderId="12" xfId="3" applyNumberFormat="1" applyFont="1" applyBorder="1" applyAlignment="1">
      <alignment horizontal="center"/>
    </xf>
    <xf numFmtId="4" fontId="28" fillId="0" borderId="13" xfId="3" applyNumberFormat="1" applyFont="1" applyBorder="1" applyAlignment="1">
      <alignment horizontal="center"/>
    </xf>
    <xf numFmtId="4" fontId="27" fillId="0" borderId="11" xfId="3" applyNumberFormat="1" applyFont="1" applyBorder="1" applyAlignment="1">
      <alignment horizontal="center"/>
    </xf>
    <xf numFmtId="4" fontId="27" fillId="0" borderId="12" xfId="3" applyNumberFormat="1" applyFont="1" applyBorder="1" applyAlignment="1">
      <alignment horizontal="center"/>
    </xf>
    <xf numFmtId="4" fontId="27" fillId="0" borderId="13" xfId="3" applyNumberFormat="1" applyFont="1" applyBorder="1" applyAlignment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Protection="1"/>
    <xf numFmtId="0" fontId="13" fillId="0" borderId="0" xfId="0" quotePrefix="1" applyFont="1" applyFill="1" applyProtection="1"/>
    <xf numFmtId="0" fontId="10" fillId="2" borderId="14" xfId="0" applyFont="1" applyFill="1" applyBorder="1" applyAlignment="1" applyProtection="1">
      <alignment horizontal="left"/>
      <protection locked="0"/>
    </xf>
  </cellXfs>
  <cellStyles count="4">
    <cellStyle name="Komma" xfId="1" builtinId="3"/>
    <cellStyle name="Link" xfId="2" builtinId="8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29</xdr:row>
      <xdr:rowOff>104775</xdr:rowOff>
    </xdr:from>
    <xdr:to>
      <xdr:col>17</xdr:col>
      <xdr:colOff>133350</xdr:colOff>
      <xdr:row>29</xdr:row>
      <xdr:rowOff>114300</xdr:rowOff>
    </xdr:to>
    <xdr:cxnSp macro="">
      <xdr:nvCxnSpPr>
        <xdr:cNvPr id="2" name="Gerade Verbindung mit Pfeil 1"/>
        <xdr:cNvCxnSpPr/>
      </xdr:nvCxnSpPr>
      <xdr:spPr>
        <a:xfrm>
          <a:off x="4506645" y="5355785"/>
          <a:ext cx="1484297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29</xdr:row>
      <xdr:rowOff>0</xdr:rowOff>
    </xdr:from>
    <xdr:to>
      <xdr:col>12</xdr:col>
      <xdr:colOff>171450</xdr:colOff>
      <xdr:row>30</xdr:row>
      <xdr:rowOff>28575</xdr:rowOff>
    </xdr:to>
    <xdr:sp macro="" textlink="">
      <xdr:nvSpPr>
        <xdr:cNvPr id="3" name="Ellipse 2"/>
        <xdr:cNvSpPr/>
      </xdr:nvSpPr>
      <xdr:spPr>
        <a:xfrm>
          <a:off x="1210712" y="5251010"/>
          <a:ext cx="3324508" cy="209644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12</xdr:col>
      <xdr:colOff>152400</xdr:colOff>
      <xdr:row>30</xdr:row>
      <xdr:rowOff>104775</xdr:rowOff>
    </xdr:from>
    <xdr:to>
      <xdr:col>17</xdr:col>
      <xdr:colOff>142875</xdr:colOff>
      <xdr:row>30</xdr:row>
      <xdr:rowOff>114300</xdr:rowOff>
    </xdr:to>
    <xdr:cxnSp macro="">
      <xdr:nvCxnSpPr>
        <xdr:cNvPr id="4" name="Gerade Verbindung mit Pfeil 3"/>
        <xdr:cNvCxnSpPr/>
      </xdr:nvCxnSpPr>
      <xdr:spPr>
        <a:xfrm>
          <a:off x="4516170" y="5536854"/>
          <a:ext cx="1484297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A7" zoomScale="130" zoomScaleNormal="130" workbookViewId="0">
      <selection activeCell="D3" sqref="D3:E3"/>
    </sheetView>
  </sheetViews>
  <sheetFormatPr baseColWidth="10" defaultColWidth="12.5" defaultRowHeight="14.25" x14ac:dyDescent="0.2"/>
  <cols>
    <col min="1" max="1" width="5.875" style="3" customWidth="1"/>
    <col min="2" max="2" width="42.375" style="3" customWidth="1"/>
    <col min="3" max="3" width="14" style="3" customWidth="1"/>
    <col min="4" max="4" width="12.25" style="3" customWidth="1"/>
    <col min="5" max="5" width="12.875" style="3" customWidth="1"/>
    <col min="6" max="6" width="12.5" style="3" customWidth="1"/>
    <col min="7" max="16384" width="12.5" style="3"/>
  </cols>
  <sheetData>
    <row r="1" spans="1:5" ht="18" x14ac:dyDescent="0.25">
      <c r="A1" s="1" t="s">
        <v>56</v>
      </c>
      <c r="B1" s="2"/>
      <c r="C1" s="2"/>
      <c r="D1" s="2"/>
      <c r="E1" s="61"/>
    </row>
    <row r="2" spans="1:5" ht="13.5" customHeight="1" x14ac:dyDescent="0.25">
      <c r="A2" s="70"/>
      <c r="B2" s="1"/>
    </row>
    <row r="3" spans="1:5" ht="20.45" customHeight="1" x14ac:dyDescent="0.2">
      <c r="A3" s="5" t="s">
        <v>13</v>
      </c>
      <c r="B3" s="6"/>
      <c r="C3" s="5"/>
      <c r="D3" s="128"/>
      <c r="E3" s="128"/>
    </row>
    <row r="4" spans="1:5" ht="15" customHeight="1" x14ac:dyDescent="0.25">
      <c r="A4" s="7" t="s">
        <v>0</v>
      </c>
      <c r="B4" s="8"/>
      <c r="C4" s="9">
        <f ca="1">YEAR(TODAY())</f>
        <v>2020</v>
      </c>
      <c r="D4" s="131"/>
      <c r="E4" s="131"/>
    </row>
    <row r="5" spans="1:5" ht="15" customHeight="1" x14ac:dyDescent="0.2">
      <c r="B5" s="39" t="s">
        <v>14</v>
      </c>
      <c r="C5" s="91"/>
      <c r="D5" s="39" t="s">
        <v>15</v>
      </c>
      <c r="E5" s="60"/>
    </row>
    <row r="6" spans="1:5" ht="15" hidden="1" x14ac:dyDescent="0.25">
      <c r="A6" s="10"/>
      <c r="B6" s="8"/>
      <c r="C6" s="9">
        <f ca="1">YEAR(TODAY())</f>
        <v>2020</v>
      </c>
      <c r="E6" s="11"/>
    </row>
    <row r="7" spans="1:5" ht="13.15" customHeight="1" x14ac:dyDescent="0.25">
      <c r="A7" s="10"/>
      <c r="B7" s="8"/>
      <c r="D7" s="10"/>
      <c r="E7" s="59" t="s">
        <v>58</v>
      </c>
    </row>
    <row r="8" spans="1:5" ht="6.95" customHeight="1" x14ac:dyDescent="0.2">
      <c r="A8" s="4"/>
      <c r="D8" s="12"/>
    </row>
    <row r="9" spans="1:5" ht="15.75" x14ac:dyDescent="0.25">
      <c r="A9" s="13" t="s">
        <v>1</v>
      </c>
      <c r="B9" s="14" t="s">
        <v>2</v>
      </c>
      <c r="C9" s="2"/>
      <c r="E9" s="15"/>
    </row>
    <row r="10" spans="1:5" ht="6.95" customHeight="1" x14ac:dyDescent="0.2">
      <c r="A10" s="4"/>
    </row>
    <row r="11" spans="1:5" s="17" customFormat="1" ht="12" customHeight="1" x14ac:dyDescent="0.2">
      <c r="A11" s="16">
        <v>1</v>
      </c>
      <c r="B11" s="17" t="s">
        <v>3</v>
      </c>
      <c r="C11" s="56"/>
    </row>
    <row r="12" spans="1:5" s="17" customFormat="1" ht="12" customHeight="1" x14ac:dyDescent="0.2">
      <c r="A12" s="16"/>
    </row>
    <row r="13" spans="1:5" s="17" customFormat="1" ht="12" customHeight="1" x14ac:dyDescent="0.2">
      <c r="A13" s="16">
        <v>2</v>
      </c>
      <c r="B13" s="17" t="s">
        <v>57</v>
      </c>
      <c r="C13" s="56"/>
    </row>
    <row r="14" spans="1:5" s="17" customFormat="1" ht="12" customHeight="1" x14ac:dyDescent="0.2">
      <c r="A14" s="16"/>
      <c r="B14" s="17" t="s">
        <v>54</v>
      </c>
      <c r="C14" s="56"/>
    </row>
    <row r="15" spans="1:5" ht="6.95" customHeight="1" x14ac:dyDescent="0.2">
      <c r="A15" s="4"/>
      <c r="C15" s="96">
        <f>ROUND((IF(E5-C5&gt;360,C14,(C14/360*(E5-C5)))),2)</f>
        <v>0</v>
      </c>
    </row>
    <row r="16" spans="1:5" ht="12" customHeight="1" x14ac:dyDescent="0.2">
      <c r="A16" s="4"/>
      <c r="B16" s="19"/>
      <c r="D16" s="55"/>
    </row>
    <row r="17" spans="1:7" s="17" customFormat="1" ht="12" customHeight="1" x14ac:dyDescent="0.2">
      <c r="A17" s="16">
        <v>3</v>
      </c>
      <c r="B17" s="17" t="s">
        <v>4</v>
      </c>
      <c r="C17" s="129"/>
      <c r="D17" s="130"/>
    </row>
    <row r="18" spans="1:7" ht="12" customHeight="1" x14ac:dyDescent="0.25">
      <c r="A18" s="21"/>
      <c r="B18" s="19"/>
      <c r="C18" s="66" t="s">
        <v>25</v>
      </c>
      <c r="D18" s="66" t="s">
        <v>23</v>
      </c>
      <c r="E18" s="66" t="s">
        <v>26</v>
      </c>
      <c r="F18" s="85" t="s">
        <v>39</v>
      </c>
      <c r="G18" s="86" t="s">
        <v>40</v>
      </c>
    </row>
    <row r="19" spans="1:7" s="64" customFormat="1" ht="12" customHeight="1" x14ac:dyDescent="0.2">
      <c r="A19" s="62" t="s">
        <v>18</v>
      </c>
      <c r="B19" s="75"/>
      <c r="C19" s="54"/>
      <c r="D19" s="68" t="str">
        <f>IF(B19="","",(VLOOKUP(B19,Grunddaten!A$2:F$7,6,FALSE)))</f>
        <v/>
      </c>
      <c r="E19" s="69" t="str">
        <f>IF(D19="","",C19*D19/39)</f>
        <v/>
      </c>
      <c r="F19" s="87" t="str">
        <f>IF(E19="","",E19*0.06)</f>
        <v/>
      </c>
      <c r="G19" s="88" t="str">
        <f>IF(E19="","",E19-F19)</f>
        <v/>
      </c>
    </row>
    <row r="20" spans="1:7" s="64" customFormat="1" ht="12" customHeight="1" x14ac:dyDescent="0.2">
      <c r="A20" s="62" t="s">
        <v>19</v>
      </c>
      <c r="B20" s="75"/>
      <c r="C20" s="54"/>
      <c r="D20" s="68" t="str">
        <f>IF(B20="","",(VLOOKUP(B20,Grunddaten!A$2:F$7,6,FALSE)))</f>
        <v/>
      </c>
      <c r="E20" s="69" t="str">
        <f t="shared" ref="E20:E22" si="0">IF(D20="","",C20*D20/39)</f>
        <v/>
      </c>
      <c r="F20" s="87" t="str">
        <f>IF(E20="","",E20*0.06)</f>
        <v/>
      </c>
      <c r="G20" s="88" t="str">
        <f t="shared" ref="G20:G22" si="1">IF(E20="","",E20-F20)</f>
        <v/>
      </c>
    </row>
    <row r="21" spans="1:7" s="64" customFormat="1" ht="12" customHeight="1" x14ac:dyDescent="0.2">
      <c r="A21" s="62" t="s">
        <v>20</v>
      </c>
      <c r="B21" s="75"/>
      <c r="C21" s="54"/>
      <c r="D21" s="68" t="str">
        <f>IF(B21="","",(VLOOKUP(B21,Grunddaten!A$2:F$7,6,FALSE)))</f>
        <v/>
      </c>
      <c r="E21" s="69" t="str">
        <f t="shared" si="0"/>
        <v/>
      </c>
      <c r="F21" s="87" t="str">
        <f>IF(E21="","",E21*0.06)</f>
        <v/>
      </c>
      <c r="G21" s="88" t="str">
        <f t="shared" si="1"/>
        <v/>
      </c>
    </row>
    <row r="22" spans="1:7" s="64" customFormat="1" ht="12" customHeight="1" x14ac:dyDescent="0.2">
      <c r="A22" s="62" t="s">
        <v>21</v>
      </c>
      <c r="B22" s="75"/>
      <c r="C22" s="54"/>
      <c r="D22" s="68" t="str">
        <f>IF(B22="","",(VLOOKUP(B22,Grunddaten!A$2:F$7,6,FALSE)))</f>
        <v/>
      </c>
      <c r="E22" s="69" t="str">
        <f t="shared" si="0"/>
        <v/>
      </c>
      <c r="F22" s="87" t="str">
        <f>IF(E22="","",E22*0.06)</f>
        <v/>
      </c>
      <c r="G22" s="88" t="str">
        <f t="shared" si="1"/>
        <v/>
      </c>
    </row>
    <row r="23" spans="1:7" s="64" customFormat="1" ht="6.95" customHeight="1" x14ac:dyDescent="0.2">
      <c r="A23" s="62"/>
      <c r="B23" s="63"/>
      <c r="C23" s="76"/>
      <c r="D23" s="68"/>
      <c r="E23" s="69"/>
      <c r="F23" s="87"/>
      <c r="G23" s="89"/>
    </row>
    <row r="24" spans="1:7" s="64" customFormat="1" ht="12" customHeight="1" x14ac:dyDescent="0.2">
      <c r="A24" s="16">
        <v>4</v>
      </c>
      <c r="B24" s="64" t="s">
        <v>22</v>
      </c>
      <c r="C24" s="65"/>
      <c r="D24" s="65"/>
      <c r="E24" s="69">
        <f>SUM(E19:E22)</f>
        <v>0</v>
      </c>
      <c r="F24" s="87">
        <f>SUM(F19:F22)</f>
        <v>0</v>
      </c>
      <c r="G24" s="87">
        <f>SUM(G19:G22)</f>
        <v>0</v>
      </c>
    </row>
    <row r="25" spans="1:7" ht="6.95" customHeight="1" x14ac:dyDescent="0.2">
      <c r="A25" s="4"/>
      <c r="D25" s="36"/>
    </row>
    <row r="26" spans="1:7" ht="12" customHeight="1" x14ac:dyDescent="0.2">
      <c r="A26" s="18"/>
      <c r="B26" s="35"/>
      <c r="C26" s="19"/>
      <c r="D26" s="19"/>
      <c r="E26" s="19"/>
    </row>
    <row r="27" spans="1:7" ht="6.95" customHeight="1" x14ac:dyDescent="0.2">
      <c r="A27" s="4"/>
    </row>
    <row r="28" spans="1:7" ht="15.75" x14ac:dyDescent="0.25">
      <c r="A28" s="13" t="s">
        <v>5</v>
      </c>
      <c r="B28" s="14" t="s">
        <v>6</v>
      </c>
      <c r="C28" s="2"/>
      <c r="D28" s="2"/>
      <c r="E28" s="2"/>
    </row>
    <row r="29" spans="1:7" ht="6.95" customHeight="1" x14ac:dyDescent="0.2">
      <c r="A29" s="4"/>
    </row>
    <row r="30" spans="1:7" s="17" customFormat="1" ht="12" customHeight="1" x14ac:dyDescent="0.2">
      <c r="A30" s="20">
        <v>5</v>
      </c>
      <c r="B30" s="17" t="s">
        <v>27</v>
      </c>
      <c r="C30" s="23">
        <f>E24</f>
        <v>0</v>
      </c>
      <c r="D30" s="38"/>
    </row>
    <row r="31" spans="1:7" ht="6.95" customHeight="1" x14ac:dyDescent="0.25">
      <c r="A31" s="21"/>
      <c r="B31" s="19"/>
    </row>
    <row r="32" spans="1:7" s="17" customFormat="1" ht="12.75" x14ac:dyDescent="0.2">
      <c r="A32" s="16">
        <v>6</v>
      </c>
      <c r="B32" s="25" t="s">
        <v>7</v>
      </c>
      <c r="C32" s="53">
        <f>(C13*C30/100)+(IF(E5-C5&gt;360,C14,(C14/360*(E5-C5))))</f>
        <v>0</v>
      </c>
    </row>
    <row r="33" spans="1:5" ht="12" customHeight="1" x14ac:dyDescent="0.2">
      <c r="A33" s="18"/>
      <c r="B33" s="67" t="s">
        <v>24</v>
      </c>
      <c r="C33" s="19"/>
      <c r="D33" s="19"/>
      <c r="E33" s="19"/>
    </row>
    <row r="34" spans="1:5" ht="12" customHeight="1" x14ac:dyDescent="0.2">
      <c r="A34" s="18"/>
      <c r="B34" s="67"/>
      <c r="C34" s="19"/>
      <c r="D34" s="19"/>
      <c r="E34" s="19"/>
    </row>
    <row r="35" spans="1:5" ht="12" customHeight="1" x14ac:dyDescent="0.2">
      <c r="A35" s="18"/>
      <c r="B35" s="67"/>
      <c r="C35" s="19"/>
      <c r="D35" s="19"/>
      <c r="E35" s="19"/>
    </row>
    <row r="36" spans="1:5" ht="12" customHeight="1" x14ac:dyDescent="0.2">
      <c r="A36" s="18"/>
      <c r="B36" s="67"/>
      <c r="C36" s="19"/>
      <c r="D36" s="19"/>
      <c r="E36" s="19"/>
    </row>
    <row r="37" spans="1:5" ht="15.75" customHeight="1" x14ac:dyDescent="0.25">
      <c r="A37" s="13" t="s">
        <v>51</v>
      </c>
      <c r="B37" s="14" t="s">
        <v>52</v>
      </c>
      <c r="C37" s="19"/>
      <c r="D37" s="19"/>
      <c r="E37" s="19"/>
    </row>
    <row r="38" spans="1:5" ht="12" customHeight="1" x14ac:dyDescent="0.2">
      <c r="A38" s="18"/>
      <c r="B38" s="67"/>
      <c r="C38" s="19"/>
      <c r="D38" s="19"/>
      <c r="E38" s="19"/>
    </row>
    <row r="39" spans="1:5" ht="12" customHeight="1" x14ac:dyDescent="0.2">
      <c r="A39" s="16">
        <v>7</v>
      </c>
      <c r="B39" s="26" t="s">
        <v>47</v>
      </c>
    </row>
    <row r="40" spans="1:5" ht="12" customHeight="1" x14ac:dyDescent="0.2">
      <c r="A40" s="16"/>
      <c r="B40" s="26"/>
    </row>
    <row r="41" spans="1:5" ht="12" customHeight="1" x14ac:dyDescent="0.25">
      <c r="A41" s="16">
        <v>8</v>
      </c>
      <c r="B41" s="26" t="s">
        <v>53</v>
      </c>
      <c r="C41" s="27"/>
      <c r="D41" s="22"/>
      <c r="E41" s="22"/>
    </row>
    <row r="42" spans="1:5" ht="12" customHeight="1" x14ac:dyDescent="0.2">
      <c r="A42" s="4"/>
      <c r="B42" s="26" t="s">
        <v>90</v>
      </c>
    </row>
    <row r="43" spans="1:5" ht="12" customHeight="1" x14ac:dyDescent="0.2">
      <c r="A43" s="4"/>
      <c r="B43" s="26" t="s">
        <v>48</v>
      </c>
    </row>
    <row r="44" spans="1:5" ht="12" customHeight="1" x14ac:dyDescent="0.2">
      <c r="A44" s="4"/>
      <c r="B44" s="26" t="s">
        <v>49</v>
      </c>
    </row>
    <row r="45" spans="1:5" ht="9.1999999999999993" customHeight="1" x14ac:dyDescent="0.2">
      <c r="A45" s="4"/>
      <c r="B45" s="26"/>
    </row>
    <row r="46" spans="1:5" ht="9.1999999999999993" customHeight="1" x14ac:dyDescent="0.2">
      <c r="A46" s="4"/>
      <c r="B46" s="26"/>
    </row>
    <row r="47" spans="1:5" ht="9.1999999999999993" customHeight="1" x14ac:dyDescent="0.2">
      <c r="A47" s="4"/>
      <c r="B47" s="26"/>
    </row>
    <row r="48" spans="1:5" ht="21.75" customHeight="1" x14ac:dyDescent="0.2">
      <c r="A48" s="37" t="s">
        <v>8</v>
      </c>
      <c r="C48" s="24"/>
    </row>
    <row r="49" spans="1:11" x14ac:dyDescent="0.2">
      <c r="A49" s="28" t="s">
        <v>9</v>
      </c>
      <c r="B49" s="29" t="s">
        <v>10</v>
      </c>
      <c r="C49" s="30"/>
      <c r="D49" s="30"/>
      <c r="E49" s="30"/>
    </row>
    <row r="50" spans="1:11" x14ac:dyDescent="0.2">
      <c r="A50" s="4"/>
    </row>
    <row r="51" spans="1:11" ht="18" x14ac:dyDescent="0.25">
      <c r="A51" s="4"/>
      <c r="B51" s="1" t="s">
        <v>11</v>
      </c>
    </row>
    <row r="52" spans="1:11" x14ac:dyDescent="0.2">
      <c r="A52" s="4"/>
    </row>
    <row r="53" spans="1:11" x14ac:dyDescent="0.2">
      <c r="A53" s="4"/>
      <c r="B53" s="31">
        <f>E3</f>
        <v>0</v>
      </c>
    </row>
    <row r="54" spans="1:11" x14ac:dyDescent="0.2">
      <c r="A54" s="4"/>
    </row>
    <row r="55" spans="1:11" ht="8.25" customHeight="1" x14ac:dyDescent="0.2">
      <c r="A55" s="4"/>
    </row>
    <row r="56" spans="1:11" ht="15" x14ac:dyDescent="0.25">
      <c r="A56" s="4"/>
      <c r="B56" s="22" t="s">
        <v>12</v>
      </c>
    </row>
    <row r="57" spans="1:11" ht="8.25" customHeight="1" x14ac:dyDescent="0.25">
      <c r="A57" s="4"/>
      <c r="B57" s="22"/>
    </row>
    <row r="58" spans="1:11" ht="15" thickBot="1" x14ac:dyDescent="0.25">
      <c r="A58" s="4"/>
      <c r="E58" s="32"/>
    </row>
    <row r="59" spans="1:11" x14ac:dyDescent="0.2">
      <c r="A59" s="92"/>
      <c r="B59" s="43" t="s">
        <v>17</v>
      </c>
      <c r="C59" s="52"/>
      <c r="D59" s="40"/>
      <c r="E59" s="32"/>
      <c r="F59" s="8"/>
      <c r="G59" s="8"/>
      <c r="H59" s="8"/>
      <c r="I59" s="8"/>
      <c r="J59" s="8"/>
      <c r="K59" s="77"/>
    </row>
    <row r="60" spans="1:11" x14ac:dyDescent="0.2">
      <c r="A60" s="93"/>
      <c r="B60" s="48"/>
      <c r="C60" s="48"/>
      <c r="D60" s="41"/>
      <c r="E60" s="32"/>
      <c r="F60" s="8"/>
      <c r="G60" s="8"/>
      <c r="H60" s="8"/>
      <c r="I60" s="8"/>
      <c r="J60" s="8"/>
      <c r="K60" s="77"/>
    </row>
    <row r="61" spans="1:11" x14ac:dyDescent="0.2">
      <c r="A61" s="93"/>
      <c r="B61" s="48" t="s">
        <v>50</v>
      </c>
      <c r="C61" s="48"/>
      <c r="D61" s="41"/>
      <c r="E61" s="32"/>
      <c r="F61" s="8"/>
      <c r="G61" s="8"/>
      <c r="H61" s="8"/>
      <c r="I61" s="8"/>
      <c r="J61" s="8"/>
      <c r="K61" s="77"/>
    </row>
    <row r="62" spans="1:11" ht="15" x14ac:dyDescent="0.25">
      <c r="A62" s="93"/>
      <c r="B62" s="46" t="s">
        <v>16</v>
      </c>
      <c r="C62" s="51">
        <f>C5</f>
        <v>0</v>
      </c>
      <c r="D62" s="95"/>
      <c r="E62" s="32"/>
      <c r="F62" s="10"/>
      <c r="G62" s="8"/>
      <c r="H62" s="8"/>
      <c r="I62" s="8"/>
      <c r="J62" s="8"/>
      <c r="K62" s="8"/>
    </row>
    <row r="63" spans="1:11" x14ac:dyDescent="0.2">
      <c r="A63" s="93"/>
      <c r="B63" s="46" t="s">
        <v>15</v>
      </c>
      <c r="C63" s="51">
        <f>E5</f>
        <v>0</v>
      </c>
      <c r="D63" s="41">
        <f>DAYS360(C62,C63,TRUE)+1</f>
        <v>1</v>
      </c>
      <c r="E63" s="32"/>
      <c r="G63" s="8"/>
      <c r="H63" s="8"/>
      <c r="I63" s="78"/>
      <c r="J63" s="79"/>
      <c r="K63" s="78"/>
    </row>
    <row r="64" spans="1:11" ht="15" thickBot="1" x14ac:dyDescent="0.25">
      <c r="A64" s="94"/>
      <c r="B64" s="49" t="str">
        <f>IF(C64&gt;=0,"Gutschrift auf Lohnart 1001","Abzug auf Lohnart 1001")</f>
        <v>Gutschrift auf Lohnart 1001</v>
      </c>
      <c r="C64" s="97">
        <f>(((C13/100*C11/360*(D63))-C32)/13*12)+(C15/13*12)</f>
        <v>0</v>
      </c>
      <c r="D64" s="50" t="s">
        <v>46</v>
      </c>
      <c r="E64" s="32"/>
      <c r="F64" s="8"/>
    </row>
    <row r="65" spans="1:6" x14ac:dyDescent="0.2">
      <c r="A65" s="4"/>
      <c r="C65" s="24"/>
      <c r="E65" s="32"/>
      <c r="F65" s="8"/>
    </row>
    <row r="66" spans="1:6" s="17" customFormat="1" ht="17.649999999999999" customHeight="1" thickBot="1" x14ac:dyDescent="0.25">
      <c r="A66" s="81"/>
      <c r="B66" s="49"/>
      <c r="C66" s="49"/>
      <c r="D66" s="49"/>
      <c r="F66" s="8"/>
    </row>
    <row r="67" spans="1:6" s="17" customFormat="1" x14ac:dyDescent="0.2">
      <c r="A67" s="42"/>
      <c r="B67" s="46" t="s">
        <v>41</v>
      </c>
      <c r="C67" s="47"/>
      <c r="D67" s="44"/>
      <c r="F67" s="8"/>
    </row>
    <row r="68" spans="1:6" s="17" customFormat="1" ht="13.7" customHeight="1" x14ac:dyDescent="0.2">
      <c r="A68" s="45"/>
      <c r="B68" s="90" t="s">
        <v>44</v>
      </c>
      <c r="C68" s="47"/>
      <c r="D68" s="110" t="s">
        <v>42</v>
      </c>
    </row>
    <row r="69" spans="1:6" s="17" customFormat="1" ht="12.75" x14ac:dyDescent="0.2">
      <c r="A69" s="45"/>
      <c r="B69" s="46" t="s">
        <v>43</v>
      </c>
      <c r="C69" s="80" t="s">
        <v>25</v>
      </c>
      <c r="D69" s="110"/>
    </row>
    <row r="70" spans="1:6" s="17" customFormat="1" ht="12.75" x14ac:dyDescent="0.2">
      <c r="A70" s="45"/>
      <c r="B70" s="82">
        <f>B19</f>
        <v>0</v>
      </c>
      <c r="C70" s="82">
        <f>C19</f>
        <v>0</v>
      </c>
      <c r="D70" s="98" t="str">
        <f>G19</f>
        <v/>
      </c>
      <c r="E70" s="57"/>
    </row>
    <row r="71" spans="1:6" s="17" customFormat="1" ht="12" customHeight="1" x14ac:dyDescent="0.2">
      <c r="A71" s="45"/>
      <c r="B71" s="82">
        <f t="shared" ref="B71:C73" si="2">B20</f>
        <v>0</v>
      </c>
      <c r="C71" s="82">
        <f t="shared" si="2"/>
        <v>0</v>
      </c>
      <c r="D71" s="98" t="str">
        <f t="shared" ref="D71:D72" si="3">G20</f>
        <v/>
      </c>
    </row>
    <row r="72" spans="1:6" s="17" customFormat="1" ht="12.75" x14ac:dyDescent="0.2">
      <c r="A72" s="45"/>
      <c r="B72" s="82">
        <f t="shared" si="2"/>
        <v>0</v>
      </c>
      <c r="C72" s="82">
        <f t="shared" si="2"/>
        <v>0</v>
      </c>
      <c r="D72" s="98" t="str">
        <f t="shared" si="3"/>
        <v/>
      </c>
    </row>
    <row r="73" spans="1:6" s="17" customFormat="1" ht="12.75" x14ac:dyDescent="0.2">
      <c r="A73" s="45"/>
      <c r="B73" s="82">
        <f t="shared" si="2"/>
        <v>0</v>
      </c>
      <c r="C73" s="82">
        <f t="shared" si="2"/>
        <v>0</v>
      </c>
      <c r="D73" s="98"/>
    </row>
    <row r="74" spans="1:6" s="17" customFormat="1" ht="12.75" x14ac:dyDescent="0.2">
      <c r="A74" s="45"/>
      <c r="B74" s="82"/>
      <c r="C74" s="82"/>
      <c r="D74" s="98"/>
    </row>
    <row r="75" spans="1:6" s="17" customFormat="1" ht="12.75" x14ac:dyDescent="0.2">
      <c r="A75" s="45"/>
      <c r="B75" s="82" t="s">
        <v>55</v>
      </c>
      <c r="C75" s="82"/>
      <c r="D75" s="98"/>
    </row>
    <row r="76" spans="1:6" s="17" customFormat="1" ht="13.5" thickBot="1" x14ac:dyDescent="0.25">
      <c r="A76" s="84"/>
      <c r="B76" s="83"/>
      <c r="C76" s="83"/>
      <c r="D76" s="99" t="str">
        <f>G22</f>
        <v/>
      </c>
    </row>
    <row r="77" spans="1:6" s="17" customFormat="1" ht="12.75" x14ac:dyDescent="0.2">
      <c r="C77" s="58"/>
    </row>
    <row r="78" spans="1:6" x14ac:dyDescent="0.2">
      <c r="C78" s="36"/>
    </row>
    <row r="79" spans="1:6" x14ac:dyDescent="0.2">
      <c r="C79" s="36"/>
    </row>
    <row r="80" spans="1:6" x14ac:dyDescent="0.2">
      <c r="C80" s="36"/>
    </row>
    <row r="81" spans="1:3" ht="8.25" customHeight="1" x14ac:dyDescent="0.2"/>
    <row r="82" spans="1:3" x14ac:dyDescent="0.2">
      <c r="A82" s="33"/>
    </row>
    <row r="83" spans="1:3" ht="8.25" customHeight="1" x14ac:dyDescent="0.2"/>
    <row r="84" spans="1:3" x14ac:dyDescent="0.2">
      <c r="C84" s="24"/>
    </row>
    <row r="85" spans="1:3" x14ac:dyDescent="0.2">
      <c r="C85" s="24"/>
    </row>
    <row r="86" spans="1:3" ht="8.25" customHeight="1" x14ac:dyDescent="0.2"/>
    <row r="87" spans="1:3" x14ac:dyDescent="0.2">
      <c r="C87" s="34"/>
    </row>
    <row r="88" spans="1:3" x14ac:dyDescent="0.2">
      <c r="C88" s="34"/>
    </row>
    <row r="89" spans="1:3" x14ac:dyDescent="0.2">
      <c r="C89" s="34"/>
    </row>
    <row r="90" spans="1:3" x14ac:dyDescent="0.2">
      <c r="C90" s="34"/>
    </row>
  </sheetData>
  <sheetProtection sheet="1" selectLockedCells="1"/>
  <mergeCells count="3">
    <mergeCell ref="D68:D69"/>
    <mergeCell ref="D3:E3"/>
    <mergeCell ref="D4:E4"/>
  </mergeCells>
  <dataValidations count="1">
    <dataValidation type="list" allowBlank="1" showInputMessage="1" showErrorMessage="1" sqref="B23">
      <formula1>$B$64:$B$65</formula1>
    </dataValidation>
  </dataValidations>
  <pageMargins left="0.78740157480314965" right="0.78740157480314965" top="0.59055118110236227" bottom="0.70866141732283472" header="0.51181102362204722" footer="0.51181102362204722"/>
  <pageSetup paperSize="9" scale="69" fitToHeight="0" orientation="portrait" horizontalDpi="1200" verticalDpi="1200" r:id="rId1"/>
  <headerFooter alignWithMargins="0">
    <oddFooter>&amp;L&amp;6&amp;F&amp;C&amp;6Seite &amp;P&amp;R&amp;6&amp;D</oddFooter>
  </headerFooter>
  <rowBreaks count="1" manualBreakCount="1">
    <brk id="50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Grunddaten!$A$2:$A$7</xm:f>
          </x14:formula1>
          <xm:sqref>B19:B22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A3" zoomScale="130" zoomScaleNormal="130" workbookViewId="0">
      <selection activeCell="D3" sqref="D3:E3"/>
    </sheetView>
  </sheetViews>
  <sheetFormatPr baseColWidth="10" defaultColWidth="12.5" defaultRowHeight="14.25" x14ac:dyDescent="0.2"/>
  <cols>
    <col min="1" max="1" width="5.875" style="3" customWidth="1"/>
    <col min="2" max="2" width="42.375" style="3" customWidth="1"/>
    <col min="3" max="3" width="14" style="3" customWidth="1"/>
    <col min="4" max="4" width="12.25" style="3" customWidth="1"/>
    <col min="5" max="5" width="12.875" style="3" customWidth="1"/>
    <col min="6" max="6" width="12.5" style="3" customWidth="1"/>
    <col min="7" max="16384" width="12.5" style="3"/>
  </cols>
  <sheetData>
    <row r="1" spans="1:5" ht="18" x14ac:dyDescent="0.25">
      <c r="A1" s="1" t="s">
        <v>56</v>
      </c>
      <c r="B1" s="2"/>
      <c r="C1" s="2"/>
      <c r="D1" s="2"/>
      <c r="E1" s="61"/>
    </row>
    <row r="2" spans="1:5" ht="13.5" customHeight="1" x14ac:dyDescent="0.25">
      <c r="A2" s="70"/>
      <c r="B2" s="1"/>
    </row>
    <row r="3" spans="1:5" ht="20.45" customHeight="1" x14ac:dyDescent="0.2">
      <c r="A3" s="5" t="s">
        <v>13</v>
      </c>
      <c r="B3" s="6"/>
      <c r="C3" s="5"/>
      <c r="D3" s="128" t="s">
        <v>45</v>
      </c>
      <c r="E3" s="128"/>
    </row>
    <row r="4" spans="1:5" ht="15" customHeight="1" x14ac:dyDescent="0.25">
      <c r="A4" s="7" t="s">
        <v>0</v>
      </c>
      <c r="B4" s="8"/>
      <c r="C4" s="9">
        <f ca="1">YEAR(TODAY())</f>
        <v>2020</v>
      </c>
      <c r="D4" s="131" t="s">
        <v>59</v>
      </c>
      <c r="E4" s="131"/>
    </row>
    <row r="5" spans="1:5" ht="15" customHeight="1" x14ac:dyDescent="0.2">
      <c r="B5" s="39" t="s">
        <v>14</v>
      </c>
      <c r="C5" s="91">
        <v>43678</v>
      </c>
      <c r="D5" s="39" t="s">
        <v>15</v>
      </c>
      <c r="E5" s="60">
        <v>43769</v>
      </c>
    </row>
    <row r="6" spans="1:5" ht="15" hidden="1" x14ac:dyDescent="0.25">
      <c r="A6" s="10"/>
      <c r="B6" s="8"/>
      <c r="C6" s="9">
        <f ca="1">YEAR(TODAY())</f>
        <v>2020</v>
      </c>
      <c r="E6" s="11"/>
    </row>
    <row r="7" spans="1:5" ht="13.15" customHeight="1" x14ac:dyDescent="0.25">
      <c r="A7" s="10"/>
      <c r="B7" s="8"/>
      <c r="D7" s="10"/>
      <c r="E7" s="59" t="s">
        <v>58</v>
      </c>
    </row>
    <row r="8" spans="1:5" ht="6.95" customHeight="1" x14ac:dyDescent="0.2">
      <c r="A8" s="4"/>
      <c r="D8" s="12"/>
    </row>
    <row r="9" spans="1:5" ht="15.75" x14ac:dyDescent="0.25">
      <c r="A9" s="13" t="s">
        <v>1</v>
      </c>
      <c r="B9" s="14" t="s">
        <v>2</v>
      </c>
      <c r="C9" s="2"/>
      <c r="E9" s="15"/>
    </row>
    <row r="10" spans="1:5" ht="6.95" customHeight="1" x14ac:dyDescent="0.2">
      <c r="A10" s="4"/>
    </row>
    <row r="11" spans="1:5" s="17" customFormat="1" ht="12" customHeight="1" x14ac:dyDescent="0.2">
      <c r="A11" s="16">
        <v>1</v>
      </c>
      <c r="B11" s="17" t="s">
        <v>3</v>
      </c>
      <c r="C11" s="56">
        <v>100</v>
      </c>
    </row>
    <row r="12" spans="1:5" s="17" customFormat="1" ht="12" customHeight="1" x14ac:dyDescent="0.2">
      <c r="A12" s="16"/>
    </row>
    <row r="13" spans="1:5" s="17" customFormat="1" ht="12" customHeight="1" x14ac:dyDescent="0.2">
      <c r="A13" s="16">
        <v>2</v>
      </c>
      <c r="B13" s="17" t="s">
        <v>57</v>
      </c>
      <c r="C13" s="56">
        <v>159708</v>
      </c>
    </row>
    <row r="14" spans="1:5" s="17" customFormat="1" ht="12" customHeight="1" x14ac:dyDescent="0.2">
      <c r="A14" s="16"/>
      <c r="B14" s="17" t="s">
        <v>54</v>
      </c>
      <c r="C14" s="56"/>
    </row>
    <row r="15" spans="1:5" ht="6.95" customHeight="1" x14ac:dyDescent="0.2">
      <c r="A15" s="4"/>
      <c r="C15" s="96">
        <f>ROUND((IF(E5-C5&gt;360,C14,(C14/360*(E5-C5)))),2)</f>
        <v>0</v>
      </c>
    </row>
    <row r="16" spans="1:5" ht="12" customHeight="1" x14ac:dyDescent="0.2">
      <c r="A16" s="4"/>
      <c r="B16" s="19"/>
      <c r="D16" s="55"/>
    </row>
    <row r="17" spans="1:7" s="17" customFormat="1" ht="12" customHeight="1" x14ac:dyDescent="0.2">
      <c r="A17" s="16">
        <v>3</v>
      </c>
      <c r="B17" s="17" t="s">
        <v>4</v>
      </c>
      <c r="C17" s="129"/>
      <c r="D17" s="130"/>
    </row>
    <row r="18" spans="1:7" ht="12" customHeight="1" x14ac:dyDescent="0.25">
      <c r="A18" s="21"/>
      <c r="B18" s="19"/>
      <c r="C18" s="66" t="s">
        <v>25</v>
      </c>
      <c r="D18" s="66" t="s">
        <v>23</v>
      </c>
      <c r="E18" s="66" t="s">
        <v>26</v>
      </c>
      <c r="F18" s="85" t="s">
        <v>39</v>
      </c>
      <c r="G18" s="86" t="s">
        <v>40</v>
      </c>
    </row>
    <row r="19" spans="1:7" s="64" customFormat="1" ht="12" customHeight="1" x14ac:dyDescent="0.2">
      <c r="A19" s="62" t="s">
        <v>18</v>
      </c>
      <c r="B19" s="75" t="s">
        <v>28</v>
      </c>
      <c r="C19" s="54">
        <v>220</v>
      </c>
      <c r="D19" s="68">
        <f>IF(B19="","",(VLOOKUP(B19,Grunddaten!A$2:F$7,6,FALSE)))</f>
        <v>4</v>
      </c>
      <c r="E19" s="69">
        <f>IF(D19="","",C19*D19/39)</f>
        <v>22.564102564102566</v>
      </c>
      <c r="F19" s="87">
        <f>IF(E19="","",E19*0.06)</f>
        <v>1.3538461538461539</v>
      </c>
      <c r="G19" s="88">
        <f>IF(E19="","",E19-F19)</f>
        <v>21.210256410256413</v>
      </c>
    </row>
    <row r="20" spans="1:7" s="64" customFormat="1" ht="12" customHeight="1" x14ac:dyDescent="0.2">
      <c r="A20" s="62" t="s">
        <v>19</v>
      </c>
      <c r="B20" s="75"/>
      <c r="C20" s="54"/>
      <c r="D20" s="68" t="str">
        <f>IF(B20="","",(VLOOKUP(B20,Grunddaten!A$2:F$7,6,FALSE)))</f>
        <v/>
      </c>
      <c r="E20" s="69" t="str">
        <f t="shared" ref="E20:E22" si="0">IF(D20="","",C20*D20/39)</f>
        <v/>
      </c>
      <c r="F20" s="87" t="str">
        <f>IF(E20="","",E20*0.06)</f>
        <v/>
      </c>
      <c r="G20" s="88" t="str">
        <f t="shared" ref="G20:G22" si="1">IF(E20="","",E20-F20)</f>
        <v/>
      </c>
    </row>
    <row r="21" spans="1:7" s="64" customFormat="1" ht="12" customHeight="1" x14ac:dyDescent="0.2">
      <c r="A21" s="62" t="s">
        <v>20</v>
      </c>
      <c r="B21" s="75"/>
      <c r="C21" s="54"/>
      <c r="D21" s="68" t="str">
        <f>IF(B21="","",(VLOOKUP(B21,Grunddaten!A$2:F$7,6,FALSE)))</f>
        <v/>
      </c>
      <c r="E21" s="69" t="str">
        <f t="shared" si="0"/>
        <v/>
      </c>
      <c r="F21" s="87" t="str">
        <f>IF(E21="","",E21*0.06)</f>
        <v/>
      </c>
      <c r="G21" s="88" t="str">
        <f t="shared" si="1"/>
        <v/>
      </c>
    </row>
    <row r="22" spans="1:7" s="64" customFormat="1" ht="12" customHeight="1" x14ac:dyDescent="0.2">
      <c r="A22" s="62" t="s">
        <v>21</v>
      </c>
      <c r="B22" s="75"/>
      <c r="C22" s="54"/>
      <c r="D22" s="68" t="str">
        <f>IF(B22="","",(VLOOKUP(B22,Grunddaten!A$2:F$7,6,FALSE)))</f>
        <v/>
      </c>
      <c r="E22" s="69" t="str">
        <f t="shared" si="0"/>
        <v/>
      </c>
      <c r="F22" s="87" t="str">
        <f>IF(E22="","",E22*0.06)</f>
        <v/>
      </c>
      <c r="G22" s="88" t="str">
        <f t="shared" si="1"/>
        <v/>
      </c>
    </row>
    <row r="23" spans="1:7" s="64" customFormat="1" ht="6.95" customHeight="1" x14ac:dyDescent="0.2">
      <c r="A23" s="62"/>
      <c r="B23" s="63"/>
      <c r="C23" s="76"/>
      <c r="D23" s="68"/>
      <c r="E23" s="69"/>
      <c r="F23" s="87"/>
      <c r="G23" s="89"/>
    </row>
    <row r="24" spans="1:7" s="64" customFormat="1" ht="12" customHeight="1" x14ac:dyDescent="0.2">
      <c r="A24" s="16">
        <v>4</v>
      </c>
      <c r="B24" s="64" t="s">
        <v>22</v>
      </c>
      <c r="C24" s="65"/>
      <c r="D24" s="65"/>
      <c r="E24" s="69">
        <f>SUM(E19:E22)</f>
        <v>22.564102564102566</v>
      </c>
      <c r="F24" s="87">
        <f>SUM(F19:F22)</f>
        <v>1.3538461538461539</v>
      </c>
      <c r="G24" s="87">
        <f>SUM(G19:G22)</f>
        <v>21.210256410256413</v>
      </c>
    </row>
    <row r="25" spans="1:7" ht="6.95" customHeight="1" x14ac:dyDescent="0.2">
      <c r="A25" s="4"/>
      <c r="D25" s="36"/>
    </row>
    <row r="26" spans="1:7" ht="12" customHeight="1" x14ac:dyDescent="0.2">
      <c r="A26" s="18"/>
      <c r="B26" s="35"/>
      <c r="C26" s="19"/>
      <c r="D26" s="19"/>
      <c r="E26" s="19"/>
    </row>
    <row r="27" spans="1:7" ht="6.95" customHeight="1" x14ac:dyDescent="0.2">
      <c r="A27" s="4"/>
    </row>
    <row r="28" spans="1:7" ht="15.75" x14ac:dyDescent="0.25">
      <c r="A28" s="13" t="s">
        <v>5</v>
      </c>
      <c r="B28" s="14" t="s">
        <v>6</v>
      </c>
      <c r="C28" s="2"/>
      <c r="D28" s="2"/>
      <c r="E28" s="2"/>
    </row>
    <row r="29" spans="1:7" ht="6.95" customHeight="1" x14ac:dyDescent="0.2">
      <c r="A29" s="4"/>
    </row>
    <row r="30" spans="1:7" s="17" customFormat="1" ht="12" customHeight="1" x14ac:dyDescent="0.2">
      <c r="A30" s="20">
        <v>5</v>
      </c>
      <c r="B30" s="17" t="s">
        <v>27</v>
      </c>
      <c r="C30" s="23">
        <f>E24</f>
        <v>22.564102564102566</v>
      </c>
      <c r="D30" s="38"/>
    </row>
    <row r="31" spans="1:7" ht="6.95" customHeight="1" x14ac:dyDescent="0.25">
      <c r="A31" s="21"/>
      <c r="B31" s="19"/>
    </row>
    <row r="32" spans="1:7" s="17" customFormat="1" ht="12.75" x14ac:dyDescent="0.2">
      <c r="A32" s="16">
        <v>6</v>
      </c>
      <c r="B32" s="25" t="s">
        <v>7</v>
      </c>
      <c r="C32" s="53">
        <f>(C13*C30/100)+(IF(E5-C5&gt;360,C14,(C14/360*(E5-C5))))</f>
        <v>36036.676923076928</v>
      </c>
    </row>
    <row r="33" spans="1:5" ht="12" customHeight="1" x14ac:dyDescent="0.2">
      <c r="A33" s="18"/>
      <c r="B33" s="67" t="s">
        <v>24</v>
      </c>
      <c r="C33" s="19"/>
      <c r="D33" s="19"/>
      <c r="E33" s="19"/>
    </row>
    <row r="34" spans="1:5" ht="12" customHeight="1" x14ac:dyDescent="0.2">
      <c r="A34" s="18"/>
      <c r="B34" s="67"/>
      <c r="C34" s="19"/>
      <c r="D34" s="19"/>
      <c r="E34" s="19"/>
    </row>
    <row r="35" spans="1:5" ht="12" customHeight="1" x14ac:dyDescent="0.2">
      <c r="A35" s="18"/>
      <c r="B35" s="67"/>
      <c r="C35" s="19"/>
      <c r="D35" s="19"/>
      <c r="E35" s="19"/>
    </row>
    <row r="36" spans="1:5" ht="12" customHeight="1" x14ac:dyDescent="0.2">
      <c r="A36" s="18"/>
      <c r="B36" s="67"/>
      <c r="C36" s="19"/>
      <c r="D36" s="19"/>
      <c r="E36" s="19"/>
    </row>
    <row r="37" spans="1:5" ht="15.75" customHeight="1" x14ac:dyDescent="0.25">
      <c r="A37" s="13" t="s">
        <v>51</v>
      </c>
      <c r="B37" s="14" t="s">
        <v>52</v>
      </c>
      <c r="C37" s="19"/>
      <c r="D37" s="19"/>
      <c r="E37" s="19"/>
    </row>
    <row r="38" spans="1:5" ht="12" customHeight="1" x14ac:dyDescent="0.2">
      <c r="A38" s="18"/>
      <c r="B38" s="67"/>
      <c r="C38" s="19"/>
      <c r="D38" s="19"/>
      <c r="E38" s="19"/>
    </row>
    <row r="39" spans="1:5" ht="12" customHeight="1" x14ac:dyDescent="0.2">
      <c r="A39" s="16">
        <v>7</v>
      </c>
      <c r="B39" s="26" t="s">
        <v>47</v>
      </c>
    </row>
    <row r="40" spans="1:5" ht="12" customHeight="1" x14ac:dyDescent="0.2">
      <c r="A40" s="16"/>
      <c r="B40" s="26"/>
    </row>
    <row r="41" spans="1:5" ht="12" customHeight="1" x14ac:dyDescent="0.25">
      <c r="A41" s="16">
        <v>8</v>
      </c>
      <c r="B41" s="26" t="s">
        <v>53</v>
      </c>
      <c r="C41" s="27"/>
      <c r="D41" s="22"/>
      <c r="E41" s="22"/>
    </row>
    <row r="42" spans="1:5" ht="12" customHeight="1" x14ac:dyDescent="0.2">
      <c r="A42" s="4"/>
      <c r="B42" s="26" t="s">
        <v>90</v>
      </c>
    </row>
    <row r="43" spans="1:5" ht="12" customHeight="1" x14ac:dyDescent="0.2">
      <c r="A43" s="4"/>
      <c r="B43" s="26" t="s">
        <v>48</v>
      </c>
    </row>
    <row r="44" spans="1:5" ht="12" customHeight="1" x14ac:dyDescent="0.2">
      <c r="A44" s="4"/>
      <c r="B44" s="26" t="s">
        <v>49</v>
      </c>
    </row>
    <row r="45" spans="1:5" ht="9.1999999999999993" customHeight="1" x14ac:dyDescent="0.2">
      <c r="A45" s="4"/>
      <c r="B45" s="26"/>
    </row>
    <row r="46" spans="1:5" ht="9.1999999999999993" customHeight="1" x14ac:dyDescent="0.2">
      <c r="A46" s="4"/>
      <c r="B46" s="26"/>
    </row>
    <row r="47" spans="1:5" ht="9.1999999999999993" customHeight="1" x14ac:dyDescent="0.2">
      <c r="A47" s="4"/>
      <c r="B47" s="26"/>
    </row>
    <row r="48" spans="1:5" ht="21.75" customHeight="1" x14ac:dyDescent="0.2">
      <c r="A48" s="37" t="s">
        <v>8</v>
      </c>
      <c r="C48" s="24"/>
    </row>
    <row r="49" spans="1:11" x14ac:dyDescent="0.2">
      <c r="A49" s="28" t="s">
        <v>9</v>
      </c>
      <c r="B49" s="29" t="s">
        <v>10</v>
      </c>
      <c r="C49" s="30"/>
      <c r="D49" s="30"/>
      <c r="E49" s="30"/>
    </row>
    <row r="50" spans="1:11" x14ac:dyDescent="0.2">
      <c r="A50" s="4"/>
    </row>
    <row r="51" spans="1:11" ht="18" x14ac:dyDescent="0.25">
      <c r="A51" s="4"/>
      <c r="B51" s="1" t="s">
        <v>11</v>
      </c>
    </row>
    <row r="52" spans="1:11" x14ac:dyDescent="0.2">
      <c r="A52" s="4"/>
    </row>
    <row r="53" spans="1:11" x14ac:dyDescent="0.2">
      <c r="A53" s="4"/>
      <c r="B53" s="31" t="str">
        <f>D3</f>
        <v>Muster Marcel</v>
      </c>
    </row>
    <row r="54" spans="1:11" x14ac:dyDescent="0.2">
      <c r="A54" s="4"/>
    </row>
    <row r="55" spans="1:11" ht="8.25" customHeight="1" x14ac:dyDescent="0.2">
      <c r="A55" s="4"/>
    </row>
    <row r="56" spans="1:11" ht="15" x14ac:dyDescent="0.25">
      <c r="A56" s="4"/>
      <c r="B56" s="22" t="s">
        <v>12</v>
      </c>
    </row>
    <row r="57" spans="1:11" ht="8.25" customHeight="1" x14ac:dyDescent="0.25">
      <c r="A57" s="4"/>
      <c r="B57" s="22"/>
    </row>
    <row r="58" spans="1:11" ht="15" thickBot="1" x14ac:dyDescent="0.25">
      <c r="A58" s="4"/>
      <c r="E58" s="32"/>
    </row>
    <row r="59" spans="1:11" x14ac:dyDescent="0.2">
      <c r="A59" s="92"/>
      <c r="B59" s="43" t="s">
        <v>17</v>
      </c>
      <c r="C59" s="52"/>
      <c r="D59" s="40"/>
      <c r="E59" s="32"/>
      <c r="F59" s="8"/>
      <c r="G59" s="8"/>
      <c r="H59" s="8"/>
      <c r="I59" s="8"/>
      <c r="J59" s="8"/>
      <c r="K59" s="77"/>
    </row>
    <row r="60" spans="1:11" x14ac:dyDescent="0.2">
      <c r="A60" s="93"/>
      <c r="B60" s="48"/>
      <c r="C60" s="48"/>
      <c r="D60" s="41"/>
      <c r="E60" s="32"/>
      <c r="F60" s="8"/>
      <c r="G60" s="8"/>
      <c r="H60" s="8"/>
      <c r="I60" s="8"/>
      <c r="J60" s="8"/>
      <c r="K60" s="77"/>
    </row>
    <row r="61" spans="1:11" x14ac:dyDescent="0.2">
      <c r="A61" s="93"/>
      <c r="B61" s="48" t="s">
        <v>50</v>
      </c>
      <c r="C61" s="48"/>
      <c r="D61" s="41"/>
      <c r="E61" s="32"/>
      <c r="F61" s="8"/>
      <c r="G61" s="8"/>
      <c r="H61" s="8"/>
      <c r="I61" s="8"/>
      <c r="J61" s="8"/>
      <c r="K61" s="77"/>
    </row>
    <row r="62" spans="1:11" ht="15" x14ac:dyDescent="0.25">
      <c r="A62" s="93"/>
      <c r="B62" s="46" t="s">
        <v>16</v>
      </c>
      <c r="C62" s="51">
        <f>C5</f>
        <v>43678</v>
      </c>
      <c r="D62" s="95"/>
      <c r="E62" s="32"/>
      <c r="F62" s="10"/>
      <c r="G62" s="8"/>
      <c r="H62" s="8"/>
      <c r="I62" s="8"/>
      <c r="J62" s="8"/>
      <c r="K62" s="8"/>
    </row>
    <row r="63" spans="1:11" x14ac:dyDescent="0.2">
      <c r="A63" s="93"/>
      <c r="B63" s="46" t="s">
        <v>15</v>
      </c>
      <c r="C63" s="51">
        <f>E5</f>
        <v>43769</v>
      </c>
      <c r="D63" s="41">
        <f>DAYS360(C62,C63,TRUE)+1</f>
        <v>90</v>
      </c>
      <c r="E63" s="32"/>
      <c r="G63" s="8"/>
      <c r="H63" s="8"/>
      <c r="I63" s="78"/>
      <c r="J63" s="79"/>
      <c r="K63" s="78"/>
    </row>
    <row r="64" spans="1:11" ht="15" thickBot="1" x14ac:dyDescent="0.25">
      <c r="A64" s="94"/>
      <c r="B64" s="49" t="str">
        <f>IF(C64&gt;=0,"Gutschrift auf Lohnart 1001","Abzug auf Lohnart 1001")</f>
        <v>Gutschrift auf Lohnart 1001</v>
      </c>
      <c r="C64" s="97">
        <f>(((C13/100*C11/360*(D63))-C32)/13*12)+(C15/13*12)</f>
        <v>3591.0674556212975</v>
      </c>
      <c r="D64" s="50" t="s">
        <v>46</v>
      </c>
      <c r="E64" s="32"/>
      <c r="F64" s="8"/>
    </row>
    <row r="65" spans="1:6" x14ac:dyDescent="0.2">
      <c r="A65" s="4"/>
      <c r="C65" s="24"/>
      <c r="E65" s="32"/>
      <c r="F65" s="8"/>
    </row>
    <row r="66" spans="1:6" s="17" customFormat="1" ht="17.649999999999999" customHeight="1" thickBot="1" x14ac:dyDescent="0.25">
      <c r="A66" s="81"/>
      <c r="B66" s="49"/>
      <c r="C66" s="49"/>
      <c r="D66" s="49"/>
      <c r="F66" s="8"/>
    </row>
    <row r="67" spans="1:6" s="17" customFormat="1" x14ac:dyDescent="0.2">
      <c r="A67" s="42"/>
      <c r="B67" s="46" t="s">
        <v>41</v>
      </c>
      <c r="C67" s="47"/>
      <c r="D67" s="44"/>
      <c r="F67" s="8"/>
    </row>
    <row r="68" spans="1:6" s="17" customFormat="1" ht="13.7" customHeight="1" x14ac:dyDescent="0.2">
      <c r="A68" s="45"/>
      <c r="B68" s="90" t="s">
        <v>44</v>
      </c>
      <c r="C68" s="47"/>
      <c r="D68" s="110" t="s">
        <v>42</v>
      </c>
    </row>
    <row r="69" spans="1:6" s="17" customFormat="1" ht="12.75" x14ac:dyDescent="0.2">
      <c r="A69" s="45"/>
      <c r="B69" s="46" t="s">
        <v>43</v>
      </c>
      <c r="C69" s="80" t="s">
        <v>25</v>
      </c>
      <c r="D69" s="110"/>
    </row>
    <row r="70" spans="1:6" s="17" customFormat="1" ht="12.75" x14ac:dyDescent="0.2">
      <c r="A70" s="45"/>
      <c r="B70" s="82" t="str">
        <f>B19</f>
        <v>Laufbahn A</v>
      </c>
      <c r="C70" s="82">
        <f>C19</f>
        <v>220</v>
      </c>
      <c r="D70" s="98">
        <f>G19</f>
        <v>21.210256410256413</v>
      </c>
      <c r="E70" s="57"/>
    </row>
    <row r="71" spans="1:6" s="17" customFormat="1" ht="12" customHeight="1" x14ac:dyDescent="0.2">
      <c r="A71" s="45"/>
      <c r="B71" s="82">
        <f t="shared" ref="B71:C73" si="2">B20</f>
        <v>0</v>
      </c>
      <c r="C71" s="82">
        <f t="shared" si="2"/>
        <v>0</v>
      </c>
      <c r="D71" s="98" t="str">
        <f t="shared" ref="D71:D72" si="3">G20</f>
        <v/>
      </c>
    </row>
    <row r="72" spans="1:6" s="17" customFormat="1" ht="12.75" x14ac:dyDescent="0.2">
      <c r="A72" s="45"/>
      <c r="B72" s="82">
        <f t="shared" si="2"/>
        <v>0</v>
      </c>
      <c r="C72" s="82">
        <f t="shared" si="2"/>
        <v>0</v>
      </c>
      <c r="D72" s="98" t="str">
        <f t="shared" si="3"/>
        <v/>
      </c>
    </row>
    <row r="73" spans="1:6" s="17" customFormat="1" ht="12.75" x14ac:dyDescent="0.2">
      <c r="A73" s="45"/>
      <c r="B73" s="82">
        <f t="shared" si="2"/>
        <v>0</v>
      </c>
      <c r="C73" s="82">
        <f t="shared" si="2"/>
        <v>0</v>
      </c>
      <c r="D73" s="98"/>
    </row>
    <row r="74" spans="1:6" s="17" customFormat="1" ht="12.75" x14ac:dyDescent="0.2">
      <c r="A74" s="45"/>
      <c r="B74" s="82"/>
      <c r="C74" s="82"/>
      <c r="D74" s="98"/>
    </row>
    <row r="75" spans="1:6" s="17" customFormat="1" ht="12.75" x14ac:dyDescent="0.2">
      <c r="A75" s="45"/>
      <c r="B75" s="82" t="s">
        <v>55</v>
      </c>
      <c r="C75" s="82"/>
      <c r="D75" s="98"/>
    </row>
    <row r="76" spans="1:6" s="17" customFormat="1" ht="13.5" thickBot="1" x14ac:dyDescent="0.25">
      <c r="A76" s="84"/>
      <c r="B76" s="83"/>
      <c r="C76" s="83"/>
      <c r="D76" s="99" t="str">
        <f>G22</f>
        <v/>
      </c>
    </row>
    <row r="77" spans="1:6" s="17" customFormat="1" ht="12.75" x14ac:dyDescent="0.2">
      <c r="C77" s="58"/>
    </row>
    <row r="78" spans="1:6" x14ac:dyDescent="0.2">
      <c r="C78" s="36"/>
    </row>
    <row r="79" spans="1:6" x14ac:dyDescent="0.2">
      <c r="C79" s="36"/>
    </row>
    <row r="80" spans="1:6" x14ac:dyDescent="0.2">
      <c r="C80" s="36"/>
    </row>
    <row r="81" spans="1:3" ht="8.25" customHeight="1" x14ac:dyDescent="0.2"/>
    <row r="82" spans="1:3" x14ac:dyDescent="0.2">
      <c r="A82" s="33"/>
    </row>
    <row r="83" spans="1:3" ht="8.25" customHeight="1" x14ac:dyDescent="0.2"/>
    <row r="84" spans="1:3" x14ac:dyDescent="0.2">
      <c r="C84" s="24"/>
    </row>
    <row r="85" spans="1:3" x14ac:dyDescent="0.2">
      <c r="C85" s="24"/>
    </row>
    <row r="86" spans="1:3" ht="8.25" customHeight="1" x14ac:dyDescent="0.2"/>
    <row r="87" spans="1:3" x14ac:dyDescent="0.2">
      <c r="C87" s="34"/>
    </row>
    <row r="88" spans="1:3" x14ac:dyDescent="0.2">
      <c r="C88" s="34"/>
    </row>
    <row r="89" spans="1:3" x14ac:dyDescent="0.2">
      <c r="C89" s="34"/>
    </row>
    <row r="90" spans="1:3" x14ac:dyDescent="0.2">
      <c r="C90" s="34"/>
    </row>
  </sheetData>
  <sheetProtection sheet="1" selectLockedCells="1"/>
  <mergeCells count="3">
    <mergeCell ref="D68:D69"/>
    <mergeCell ref="D3:E3"/>
    <mergeCell ref="D4:E4"/>
  </mergeCells>
  <dataValidations count="1">
    <dataValidation type="list" allowBlank="1" showInputMessage="1" showErrorMessage="1" sqref="B23">
      <formula1>$B$64:$B$65</formula1>
    </dataValidation>
  </dataValidations>
  <pageMargins left="0.78740157480314965" right="0.78740157480314965" top="0.59055118110236227" bottom="0.70866141732283472" header="0.51181102362204722" footer="0.51181102362204722"/>
  <pageSetup paperSize="9" scale="69" fitToHeight="0" orientation="portrait" horizontalDpi="1200" verticalDpi="1200" r:id="rId1"/>
  <headerFooter alignWithMargins="0">
    <oddFooter>&amp;L&amp;6&amp;F&amp;C&amp;6Seite &amp;P&amp;R&amp;6&amp;D</oddFooter>
  </headerFooter>
  <rowBreaks count="1" manualBreakCount="1">
    <brk id="50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Grunddaten!$A$2:$A$7</xm:f>
          </x14:formula1>
          <xm:sqref>B19:B22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topLeftCell="A7" zoomScaleNormal="100" workbookViewId="0">
      <selection activeCell="U33" sqref="U33"/>
    </sheetView>
  </sheetViews>
  <sheetFormatPr baseColWidth="10" defaultRowHeight="15" x14ac:dyDescent="0.25"/>
  <cols>
    <col min="1" max="1" width="14.875" style="101" customWidth="1"/>
    <col min="2" max="25" width="4.125" style="101" customWidth="1"/>
    <col min="26" max="16384" width="11" style="101"/>
  </cols>
  <sheetData>
    <row r="1" spans="1:11" x14ac:dyDescent="0.25">
      <c r="A1" s="100" t="s">
        <v>60</v>
      </c>
    </row>
    <row r="3" spans="1:11" x14ac:dyDescent="0.25">
      <c r="A3" s="101" t="s">
        <v>61</v>
      </c>
      <c r="B3" s="101" t="s">
        <v>62</v>
      </c>
    </row>
    <row r="4" spans="1:11" x14ac:dyDescent="0.25">
      <c r="B4" s="101" t="s">
        <v>63</v>
      </c>
    </row>
    <row r="5" spans="1:11" x14ac:dyDescent="0.25">
      <c r="B5" s="101" t="s">
        <v>64</v>
      </c>
    </row>
    <row r="8" spans="1:11" x14ac:dyDescent="0.25">
      <c r="A8" s="100" t="s">
        <v>65</v>
      </c>
    </row>
    <row r="10" spans="1:11" x14ac:dyDescent="0.25">
      <c r="A10" s="102" t="s">
        <v>66</v>
      </c>
      <c r="B10" s="103"/>
      <c r="C10" s="103"/>
      <c r="D10" s="104"/>
      <c r="E10" s="111" t="s">
        <v>67</v>
      </c>
      <c r="F10" s="111"/>
      <c r="G10" s="111"/>
      <c r="H10" s="111"/>
      <c r="I10" s="111"/>
      <c r="J10" s="111"/>
      <c r="K10" s="111"/>
    </row>
    <row r="11" spans="1:11" x14ac:dyDescent="0.25">
      <c r="A11" s="102" t="s">
        <v>68</v>
      </c>
      <c r="B11" s="103"/>
      <c r="C11" s="103"/>
      <c r="D11" s="104"/>
      <c r="E11" s="112">
        <v>1</v>
      </c>
      <c r="F11" s="112"/>
      <c r="G11" s="112"/>
      <c r="H11" s="112"/>
      <c r="I11" s="112"/>
      <c r="J11" s="112"/>
      <c r="K11" s="112"/>
    </row>
    <row r="12" spans="1:11" x14ac:dyDescent="0.25">
      <c r="A12" s="102" t="s">
        <v>69</v>
      </c>
      <c r="B12" s="103"/>
      <c r="C12" s="103"/>
      <c r="D12" s="104"/>
      <c r="E12" s="113">
        <v>159708</v>
      </c>
      <c r="F12" s="113"/>
      <c r="G12" s="113"/>
      <c r="H12" s="113"/>
      <c r="I12" s="113"/>
      <c r="J12" s="113"/>
      <c r="K12" s="113"/>
    </row>
    <row r="13" spans="1:11" x14ac:dyDescent="0.25">
      <c r="A13" s="102" t="s">
        <v>70</v>
      </c>
      <c r="B13" s="103"/>
      <c r="C13" s="103"/>
      <c r="D13" s="104"/>
      <c r="E13" s="111" t="s">
        <v>71</v>
      </c>
      <c r="F13" s="111"/>
      <c r="G13" s="111"/>
      <c r="H13" s="111"/>
      <c r="I13" s="111"/>
      <c r="J13" s="111"/>
      <c r="K13" s="111"/>
    </row>
    <row r="16" spans="1:11" x14ac:dyDescent="0.25">
      <c r="A16" s="100" t="s">
        <v>72</v>
      </c>
    </row>
    <row r="18" spans="1:25" ht="14.25" customHeight="1" x14ac:dyDescent="0.25">
      <c r="A18" s="105" t="s">
        <v>73</v>
      </c>
      <c r="B18" s="114" t="s">
        <v>74</v>
      </c>
      <c r="C18" s="115"/>
      <c r="D18" s="115"/>
      <c r="E18" s="116"/>
      <c r="F18" s="114" t="s">
        <v>75</v>
      </c>
      <c r="G18" s="115"/>
      <c r="H18" s="115"/>
      <c r="I18" s="116"/>
      <c r="J18" s="114" t="s">
        <v>76</v>
      </c>
      <c r="K18" s="115"/>
      <c r="L18" s="115"/>
      <c r="M18" s="116"/>
      <c r="N18" s="114" t="s">
        <v>77</v>
      </c>
      <c r="O18" s="115"/>
      <c r="P18" s="115"/>
      <c r="Q18" s="116"/>
      <c r="R18" s="114" t="s">
        <v>78</v>
      </c>
      <c r="S18" s="115"/>
      <c r="T18" s="115"/>
      <c r="U18" s="116"/>
    </row>
    <row r="19" spans="1:25" ht="14.25" customHeight="1" x14ac:dyDescent="0.25">
      <c r="A19" s="105" t="s">
        <v>79</v>
      </c>
      <c r="B19" s="106" t="s">
        <v>80</v>
      </c>
      <c r="C19" s="106">
        <v>28</v>
      </c>
      <c r="D19" s="106">
        <v>27</v>
      </c>
      <c r="E19" s="106">
        <v>28</v>
      </c>
      <c r="F19" s="106">
        <v>27</v>
      </c>
      <c r="G19" s="106">
        <v>28</v>
      </c>
      <c r="H19" s="106">
        <v>27</v>
      </c>
      <c r="I19" s="106">
        <v>28</v>
      </c>
      <c r="J19" s="106" t="s">
        <v>80</v>
      </c>
      <c r="K19" s="106" t="s">
        <v>80</v>
      </c>
      <c r="L19" s="106" t="s">
        <v>80</v>
      </c>
      <c r="M19" s="106">
        <v>27</v>
      </c>
      <c r="N19" s="106"/>
      <c r="O19" s="106"/>
      <c r="P19" s="106"/>
      <c r="Q19" s="106"/>
      <c r="R19" s="106"/>
      <c r="S19" s="106"/>
      <c r="T19" s="106"/>
      <c r="U19" s="106"/>
    </row>
    <row r="21" spans="1:25" x14ac:dyDescent="0.25">
      <c r="A21" s="102" t="s">
        <v>81</v>
      </c>
      <c r="B21" s="103"/>
      <c r="C21" s="103"/>
      <c r="D21" s="104"/>
      <c r="E21" s="111">
        <f>SUM(B19:U19)</f>
        <v>220</v>
      </c>
      <c r="F21" s="111"/>
      <c r="G21" s="111"/>
      <c r="H21" s="111"/>
      <c r="I21" s="111"/>
      <c r="J21" s="111"/>
      <c r="K21" s="111"/>
    </row>
    <row r="22" spans="1:25" x14ac:dyDescent="0.25">
      <c r="A22" s="102" t="s">
        <v>82</v>
      </c>
      <c r="B22" s="103"/>
      <c r="C22" s="103"/>
      <c r="D22" s="104"/>
      <c r="E22" s="113">
        <f>E12/975</f>
        <v>163.80307692307693</v>
      </c>
      <c r="F22" s="117"/>
      <c r="G22" s="117"/>
      <c r="H22" s="117"/>
      <c r="I22" s="117"/>
      <c r="J22" s="117"/>
      <c r="K22" s="117"/>
    </row>
    <row r="23" spans="1:25" x14ac:dyDescent="0.25">
      <c r="A23" s="107" t="s">
        <v>83</v>
      </c>
      <c r="B23" s="108"/>
      <c r="C23" s="108"/>
      <c r="D23" s="109"/>
      <c r="E23" s="118">
        <f>E21*E22</f>
        <v>36036.676923076928</v>
      </c>
      <c r="F23" s="118"/>
      <c r="G23" s="118"/>
      <c r="H23" s="118"/>
      <c r="I23" s="118"/>
      <c r="J23" s="118"/>
      <c r="K23" s="118"/>
    </row>
    <row r="26" spans="1:25" x14ac:dyDescent="0.25">
      <c r="A26" s="100" t="s">
        <v>84</v>
      </c>
    </row>
    <row r="28" spans="1:25" x14ac:dyDescent="0.25">
      <c r="A28" s="105" t="s">
        <v>73</v>
      </c>
      <c r="B28" s="114" t="s">
        <v>74</v>
      </c>
      <c r="C28" s="115"/>
      <c r="D28" s="115"/>
      <c r="E28" s="116"/>
      <c r="F28" s="114" t="s">
        <v>75</v>
      </c>
      <c r="G28" s="115"/>
      <c r="H28" s="115"/>
      <c r="I28" s="116"/>
      <c r="J28" s="114" t="s">
        <v>76</v>
      </c>
      <c r="K28" s="115"/>
      <c r="L28" s="115"/>
      <c r="M28" s="116"/>
      <c r="N28" s="114" t="s">
        <v>77</v>
      </c>
      <c r="O28" s="115"/>
      <c r="P28" s="115"/>
      <c r="Q28" s="116"/>
      <c r="R28" s="114" t="s">
        <v>78</v>
      </c>
      <c r="S28" s="115"/>
      <c r="T28" s="115"/>
      <c r="U28" s="116"/>
      <c r="V28" s="114" t="s">
        <v>85</v>
      </c>
      <c r="W28" s="115"/>
      <c r="X28" s="115"/>
      <c r="Y28" s="116"/>
    </row>
    <row r="29" spans="1:25" x14ac:dyDescent="0.25">
      <c r="A29" s="105" t="s">
        <v>86</v>
      </c>
      <c r="B29" s="119">
        <f>$E12/13*-1</f>
        <v>-12285.23076923077</v>
      </c>
      <c r="C29" s="120"/>
      <c r="D29" s="120"/>
      <c r="E29" s="121"/>
      <c r="F29" s="119">
        <f>$E12/13*-1</f>
        <v>-12285.23076923077</v>
      </c>
      <c r="G29" s="120"/>
      <c r="H29" s="120"/>
      <c r="I29" s="121"/>
      <c r="J29" s="119">
        <f>$E12/13*-1</f>
        <v>-12285.23076923077</v>
      </c>
      <c r="K29" s="120"/>
      <c r="L29" s="120"/>
      <c r="M29" s="121"/>
      <c r="N29" s="119"/>
      <c r="O29" s="120"/>
      <c r="P29" s="120"/>
      <c r="Q29" s="121"/>
      <c r="R29" s="119"/>
      <c r="S29" s="120"/>
      <c r="T29" s="120"/>
      <c r="U29" s="121"/>
      <c r="V29" s="119">
        <f>SUM(B29:U29)</f>
        <v>-36855.692307692312</v>
      </c>
      <c r="W29" s="120"/>
      <c r="X29" s="120"/>
      <c r="Y29" s="121"/>
    </row>
    <row r="30" spans="1:25" x14ac:dyDescent="0.25">
      <c r="A30" s="105" t="s">
        <v>87</v>
      </c>
      <c r="B30" s="125">
        <f>B29/12</f>
        <v>-1023.7692307692308</v>
      </c>
      <c r="C30" s="126"/>
      <c r="D30" s="126"/>
      <c r="E30" s="127"/>
      <c r="F30" s="125">
        <f t="shared" ref="F30" si="0">F29/12</f>
        <v>-1023.7692307692308</v>
      </c>
      <c r="G30" s="126"/>
      <c r="H30" s="126"/>
      <c r="I30" s="127"/>
      <c r="J30" s="125">
        <f t="shared" ref="J30" si="1">J29/12</f>
        <v>-1023.7692307692308</v>
      </c>
      <c r="K30" s="126"/>
      <c r="L30" s="126"/>
      <c r="M30" s="127"/>
      <c r="N30" s="119"/>
      <c r="O30" s="120"/>
      <c r="P30" s="120"/>
      <c r="Q30" s="121"/>
      <c r="R30" s="119">
        <f>SUM(B30:M30)</f>
        <v>-3071.3076923076924</v>
      </c>
      <c r="S30" s="120"/>
      <c r="T30" s="120"/>
      <c r="U30" s="121"/>
      <c r="V30" s="119">
        <f>SUM(R30)</f>
        <v>-3071.3076923076924</v>
      </c>
      <c r="W30" s="120"/>
      <c r="X30" s="120"/>
      <c r="Y30" s="121"/>
    </row>
    <row r="31" spans="1:25" x14ac:dyDescent="0.25">
      <c r="A31" s="105" t="s">
        <v>88</v>
      </c>
      <c r="B31" s="125"/>
      <c r="C31" s="126"/>
      <c r="D31" s="126"/>
      <c r="E31" s="127"/>
      <c r="F31" s="125"/>
      <c r="G31" s="126"/>
      <c r="H31" s="126"/>
      <c r="I31" s="127"/>
      <c r="J31" s="122">
        <v>3591.07</v>
      </c>
      <c r="K31" s="123"/>
      <c r="L31" s="123"/>
      <c r="M31" s="124"/>
      <c r="N31" s="122"/>
      <c r="O31" s="123"/>
      <c r="P31" s="123"/>
      <c r="Q31" s="124"/>
      <c r="R31" s="122">
        <f>J31/12</f>
        <v>299.25583333333333</v>
      </c>
      <c r="S31" s="123"/>
      <c r="T31" s="123"/>
      <c r="U31" s="124"/>
      <c r="V31" s="119">
        <f>SUM(F31:U31)</f>
        <v>3890.3258333333333</v>
      </c>
      <c r="W31" s="120"/>
      <c r="X31" s="120"/>
      <c r="Y31" s="121"/>
    </row>
    <row r="33" spans="1:11" x14ac:dyDescent="0.25">
      <c r="A33" s="107" t="s">
        <v>89</v>
      </c>
      <c r="B33" s="108"/>
      <c r="C33" s="108"/>
      <c r="D33" s="109"/>
      <c r="E33" s="118">
        <f>SUM(V29:Y31)</f>
        <v>-36036.674166666671</v>
      </c>
      <c r="F33" s="118"/>
      <c r="G33" s="118"/>
      <c r="H33" s="118"/>
      <c r="I33" s="118"/>
      <c r="J33" s="118"/>
      <c r="K33" s="118"/>
    </row>
  </sheetData>
  <sheetProtection sheet="1" objects="1" scenarios="1"/>
  <mergeCells count="37">
    <mergeCell ref="E33:K33"/>
    <mergeCell ref="B31:E31"/>
    <mergeCell ref="F31:I31"/>
    <mergeCell ref="J31:M31"/>
    <mergeCell ref="N31:Q31"/>
    <mergeCell ref="R31:U31"/>
    <mergeCell ref="V31:Y31"/>
    <mergeCell ref="B30:E30"/>
    <mergeCell ref="F30:I30"/>
    <mergeCell ref="J30:M30"/>
    <mergeCell ref="N30:Q30"/>
    <mergeCell ref="R30:U30"/>
    <mergeCell ref="V30:Y30"/>
    <mergeCell ref="V28:Y28"/>
    <mergeCell ref="B29:E29"/>
    <mergeCell ref="F29:I29"/>
    <mergeCell ref="J29:M29"/>
    <mergeCell ref="N29:Q29"/>
    <mergeCell ref="R29:U29"/>
    <mergeCell ref="V29:Y29"/>
    <mergeCell ref="B28:E28"/>
    <mergeCell ref="F28:I28"/>
    <mergeCell ref="J28:M28"/>
    <mergeCell ref="N28:Q28"/>
    <mergeCell ref="R28:U28"/>
    <mergeCell ref="N18:Q18"/>
    <mergeCell ref="R18:U18"/>
    <mergeCell ref="E21:K21"/>
    <mergeCell ref="E22:K22"/>
    <mergeCell ref="E23:K23"/>
    <mergeCell ref="E10:K10"/>
    <mergeCell ref="E11:K11"/>
    <mergeCell ref="E12:K12"/>
    <mergeCell ref="E13:K13"/>
    <mergeCell ref="B18:E18"/>
    <mergeCell ref="F18:I18"/>
    <mergeCell ref="J18:M18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9" sqref="A9"/>
    </sheetView>
  </sheetViews>
  <sheetFormatPr baseColWidth="10" defaultRowHeight="14.25" x14ac:dyDescent="0.2"/>
  <cols>
    <col min="1" max="1" width="16" bestFit="1" customWidth="1"/>
    <col min="5" max="5" width="19.375" bestFit="1" customWidth="1"/>
    <col min="6" max="6" width="18.75" bestFit="1" customWidth="1"/>
  </cols>
  <sheetData>
    <row r="1" spans="1:6" ht="15" x14ac:dyDescent="0.25">
      <c r="A1" s="72" t="s">
        <v>29</v>
      </c>
      <c r="B1" s="72" t="s">
        <v>30</v>
      </c>
      <c r="C1" s="72" t="s">
        <v>31</v>
      </c>
      <c r="D1" s="72" t="s">
        <v>25</v>
      </c>
      <c r="E1" s="73" t="s">
        <v>33</v>
      </c>
      <c r="F1" s="73" t="s">
        <v>32</v>
      </c>
    </row>
    <row r="2" spans="1:6" x14ac:dyDescent="0.2">
      <c r="A2" s="71" t="s">
        <v>28</v>
      </c>
      <c r="B2" s="71">
        <v>25</v>
      </c>
      <c r="C2" s="71">
        <v>39</v>
      </c>
      <c r="D2" s="71">
        <f>B2*C2</f>
        <v>975</v>
      </c>
      <c r="E2" s="74">
        <f>94/B2</f>
        <v>3.76</v>
      </c>
      <c r="F2" s="74">
        <f>100/B2</f>
        <v>4</v>
      </c>
    </row>
    <row r="3" spans="1:6" x14ac:dyDescent="0.2">
      <c r="A3" s="71" t="s">
        <v>34</v>
      </c>
      <c r="B3" s="71">
        <v>27</v>
      </c>
      <c r="C3" s="71">
        <v>39</v>
      </c>
      <c r="D3" s="71">
        <f t="shared" ref="D3:D7" si="0">B3*C3</f>
        <v>1053</v>
      </c>
      <c r="E3" s="74">
        <f t="shared" ref="E3:E7" si="1">94/B3</f>
        <v>3.4814814814814814</v>
      </c>
      <c r="F3" s="74">
        <f t="shared" ref="F3:F7" si="2">100/B3</f>
        <v>3.7037037037037037</v>
      </c>
    </row>
    <row r="4" spans="1:6" x14ac:dyDescent="0.2">
      <c r="A4" s="71" t="s">
        <v>35</v>
      </c>
      <c r="B4" s="71">
        <v>28</v>
      </c>
      <c r="C4" s="71">
        <v>39</v>
      </c>
      <c r="D4" s="71">
        <f t="shared" si="0"/>
        <v>1092</v>
      </c>
      <c r="E4" s="74">
        <f t="shared" si="1"/>
        <v>3.3571428571428572</v>
      </c>
      <c r="F4" s="74">
        <f t="shared" si="2"/>
        <v>3.5714285714285716</v>
      </c>
    </row>
    <row r="5" spans="1:6" x14ac:dyDescent="0.2">
      <c r="A5" s="71" t="s">
        <v>36</v>
      </c>
      <c r="B5" s="71">
        <v>28</v>
      </c>
      <c r="C5" s="71">
        <v>39</v>
      </c>
      <c r="D5" s="71">
        <f t="shared" si="0"/>
        <v>1092</v>
      </c>
      <c r="E5" s="74">
        <f t="shared" si="1"/>
        <v>3.3571428571428572</v>
      </c>
      <c r="F5" s="74">
        <f t="shared" si="2"/>
        <v>3.5714285714285716</v>
      </c>
    </row>
    <row r="6" spans="1:6" x14ac:dyDescent="0.2">
      <c r="A6" s="71" t="s">
        <v>37</v>
      </c>
      <c r="B6" s="71">
        <v>27</v>
      </c>
      <c r="C6" s="71">
        <v>39</v>
      </c>
      <c r="D6" s="71">
        <f t="shared" si="0"/>
        <v>1053</v>
      </c>
      <c r="E6" s="74">
        <f t="shared" si="1"/>
        <v>3.4814814814814814</v>
      </c>
      <c r="F6" s="74">
        <f t="shared" si="2"/>
        <v>3.7037037037037037</v>
      </c>
    </row>
    <row r="7" spans="1:6" x14ac:dyDescent="0.2">
      <c r="A7" s="71" t="s">
        <v>38</v>
      </c>
      <c r="B7" s="71">
        <v>28</v>
      </c>
      <c r="C7" s="71">
        <v>39</v>
      </c>
      <c r="D7" s="71">
        <f t="shared" si="0"/>
        <v>1092</v>
      </c>
      <c r="E7" s="74">
        <f t="shared" si="1"/>
        <v>3.3571428571428572</v>
      </c>
      <c r="F7" s="74">
        <f t="shared" si="2"/>
        <v>3.5714285714285716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unbez.Urlaub ABB</vt:lpstr>
      <vt:lpstr>Beispiel</vt:lpstr>
      <vt:lpstr>Erläuterung</vt:lpstr>
      <vt:lpstr>Grunddaten</vt:lpstr>
      <vt:lpstr>Beispiel!Druckbereich</vt:lpstr>
      <vt:lpstr>'unbez.Urlaub ABB'!Druckbereich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Koller Marcel BLD-AMS</dc:creator>
  <cp:lastModifiedBy>Monica Fontana</cp:lastModifiedBy>
  <cp:lastPrinted>2020-09-08T11:13:29Z</cp:lastPrinted>
  <dcterms:created xsi:type="dcterms:W3CDTF">2004-07-13T10:54:10Z</dcterms:created>
  <dcterms:modified xsi:type="dcterms:W3CDTF">2020-09-08T11:13:31Z</dcterms:modified>
</cp:coreProperties>
</file>