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u1.uktsg.ch\User\Userhomes_P\iai6976\Desktop\"/>
    </mc:Choice>
  </mc:AlternateContent>
  <bookViews>
    <workbookView xWindow="0" yWindow="0" windowWidth="5400" windowHeight="1170" activeTab="6"/>
  </bookViews>
  <sheets>
    <sheet name="Mutterschaft" sheetId="2" r:id="rId1"/>
    <sheet name="Vaterschaft" sheetId="9" r:id="rId2"/>
    <sheet name="Aus- und WB" sheetId="11" r:id="rId3"/>
    <sheet name="IWB" sheetId="7" r:id="rId4"/>
    <sheet name="Beispiel" sheetId="8" state="hidden" r:id="rId5"/>
    <sheet name="Militär etc." sheetId="12" r:id="rId6"/>
    <sheet name="Krankheit_Unfall" sheetId="6" r:id="rId7"/>
    <sheet name="Dropdown" sheetId="5" r:id="rId8"/>
  </sheets>
  <definedNames>
    <definedName name="_xlnm.Print_Area" localSheetId="1">Vaterschaft!$A$1:$C$46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2" l="1"/>
  <c r="B15" i="2" l="1"/>
  <c r="B16" i="2" s="1"/>
  <c r="D10" i="6" l="1"/>
  <c r="D11" i="6"/>
  <c r="B17" i="12"/>
  <c r="B13" i="12"/>
  <c r="B14" i="12" s="1"/>
  <c r="B20" i="12" l="1"/>
  <c r="B9" i="11" l="1"/>
  <c r="B18" i="11" s="1"/>
  <c r="B13" i="11" l="1"/>
  <c r="B14" i="11" s="1"/>
  <c r="B19" i="11" l="1"/>
  <c r="B28" i="11" s="1"/>
  <c r="C14" i="9"/>
  <c r="C15" i="9" s="1"/>
  <c r="C34" i="9" l="1"/>
  <c r="C6" i="9" l="1"/>
  <c r="C7" i="9" s="1"/>
  <c r="C19" i="9" s="1"/>
  <c r="C9" i="9"/>
  <c r="C10" i="9" s="1"/>
  <c r="C20" i="9" l="1"/>
  <c r="D34" i="9" s="1"/>
  <c r="D28" i="9"/>
  <c r="D25" i="9"/>
  <c r="D30" i="9"/>
  <c r="D24" i="9"/>
  <c r="D26" i="9"/>
  <c r="D31" i="9"/>
  <c r="D27" i="9"/>
  <c r="D32" i="9"/>
  <c r="D29" i="9"/>
  <c r="D33" i="9"/>
  <c r="B10" i="7"/>
  <c r="B11" i="7" s="1"/>
  <c r="B18" i="6" l="1"/>
  <c r="B19" i="6" s="1"/>
  <c r="E8" i="8" l="1"/>
  <c r="D21" i="8" l="1"/>
  <c r="D23" i="8" s="1"/>
  <c r="D22" i="8"/>
  <c r="D20" i="8"/>
  <c r="C23" i="8"/>
  <c r="C22" i="8"/>
  <c r="C21" i="8"/>
  <c r="C20" i="8"/>
  <c r="H16" i="8"/>
  <c r="B16" i="8"/>
  <c r="D25" i="8" l="1"/>
  <c r="D9" i="6"/>
  <c r="D8" i="6"/>
  <c r="D12" i="6" s="1"/>
  <c r="B23" i="2"/>
  <c r="B17" i="7" l="1"/>
  <c r="B22" i="6"/>
  <c r="B25" i="6" s="1"/>
  <c r="B9" i="2" l="1"/>
  <c r="B10" i="2" s="1"/>
</calcChain>
</file>

<file path=xl/sharedStrings.xml><?xml version="1.0" encoding="utf-8"?>
<sst xmlns="http://schemas.openxmlformats.org/spreadsheetml/2006/main" count="180" uniqueCount="133">
  <si>
    <t>Geburt Kind</t>
  </si>
  <si>
    <t>Beginn Urlaub</t>
  </si>
  <si>
    <t>Ende Urlaub</t>
  </si>
  <si>
    <t>Schulwochen pro Jahr</t>
  </si>
  <si>
    <t>Anteil Jahres-Pensum für Mutterschaft</t>
  </si>
  <si>
    <t>Anstellung in Wochenlektionen</t>
  </si>
  <si>
    <t>F</t>
  </si>
  <si>
    <t>E</t>
  </si>
  <si>
    <t>D</t>
  </si>
  <si>
    <t>C</t>
  </si>
  <si>
    <t>B</t>
  </si>
  <si>
    <t>A</t>
  </si>
  <si>
    <t>Laufbahn</t>
  </si>
  <si>
    <t>Dauer Mutterschaft in Tage</t>
  </si>
  <si>
    <t>Dauer Mutterschaft in Wochen</t>
  </si>
  <si>
    <t>Anzahl Schulwochen während Mutterschaft (abzgl. Schulferien)</t>
  </si>
  <si>
    <t>Anstellung in Einzellektionen</t>
  </si>
  <si>
    <t>Beginn Arbeitsausfall</t>
  </si>
  <si>
    <t>Ende Arbeitsausfall</t>
  </si>
  <si>
    <t>Anzahl Schulwochen während Ausfall (abzgl. Schulferien)</t>
  </si>
  <si>
    <t>Total</t>
  </si>
  <si>
    <t>Fakt. Wochen</t>
  </si>
  <si>
    <t>Schulwochen</t>
  </si>
  <si>
    <t>Arztzeugnis</t>
  </si>
  <si>
    <t>Anstellung in Prozent (aktueller vertraglicher BG)</t>
  </si>
  <si>
    <t>Arbeitsunfähigkeits-
grad</t>
  </si>
  <si>
    <t>Beispiel Berechnung und Erfassung Mutterschaft</t>
  </si>
  <si>
    <t>25 Lektionen</t>
  </si>
  <si>
    <t>Effektiv erteilter Unterricht im laufenden Jahr</t>
  </si>
  <si>
    <t>Mutterschaft</t>
  </si>
  <si>
    <t>Lektionen</t>
  </si>
  <si>
    <t>Wochen</t>
  </si>
  <si>
    <t>Ende Mutterschaftsurlaub</t>
  </si>
  <si>
    <t>Aug.</t>
  </si>
  <si>
    <t>Sep</t>
  </si>
  <si>
    <t>Okt</t>
  </si>
  <si>
    <t>Nov</t>
  </si>
  <si>
    <t>Dez</t>
  </si>
  <si>
    <t>Jan</t>
  </si>
  <si>
    <t>Feb</t>
  </si>
  <si>
    <t>Mär</t>
  </si>
  <si>
    <t>Apr</t>
  </si>
  <si>
    <t>Mai</t>
  </si>
  <si>
    <t>Monat</t>
  </si>
  <si>
    <t>Juni</t>
  </si>
  <si>
    <t>Juli</t>
  </si>
  <si>
    <t>Schulwochen im Monat</t>
  </si>
  <si>
    <t>Schulwochen im Semester</t>
  </si>
  <si>
    <t>26 Lektionen</t>
  </si>
  <si>
    <t>25 Lektionen*</t>
  </si>
  <si>
    <t>*Angerechnet wird der vertraglicher Beschäftigungsgrad der letzten 9 Monate.</t>
  </si>
  <si>
    <t>1. Semester</t>
  </si>
  <si>
    <t>Zeitraum</t>
  </si>
  <si>
    <t>Rest. 2. Semester</t>
  </si>
  <si>
    <t>Prozent</t>
  </si>
  <si>
    <t>Total Kernunterricht</t>
  </si>
  <si>
    <t>Erw. BA</t>
  </si>
  <si>
    <t>*Vertraglicher Beschäftigungsgrad 100%</t>
  </si>
  <si>
    <t>Saldo Ende SJ</t>
  </si>
  <si>
    <t>Saldo anfangs SJ</t>
  </si>
  <si>
    <t>Fazit</t>
  </si>
  <si>
    <t>Die Mehrleistung wird während dem Mutterschaftsuflaub unterbrochen. Ensprechend reduziert sich die Zusatzlektionen pro rata von 3.76% auf 2.41%.</t>
  </si>
  <si>
    <t xml:space="preserve">Im Lehrauftrag werden die Anzahl Wochen im Kernauftrag gekürzt. Der berechnete Mutterschaftsurlaub wird unter Mehrleistungen erfasst. </t>
  </si>
  <si>
    <t>Allfällige Kürzungen bei den bes. Aufgaben sind individuell vorzunehmen.</t>
  </si>
  <si>
    <t>Bei Krankheit, Unfall, Militä und IWB erfolgt die Anpassung nach dem gleichen Prinzip.</t>
  </si>
  <si>
    <t>Mutterschaftsurlaub 16 Wochen (in Tagen)</t>
  </si>
  <si>
    <t>Berechnung Mutterschaft für Lehrperson:</t>
  </si>
  <si>
    <t>Berechnung Intensivweiterbildung für Lehrperson:</t>
  </si>
  <si>
    <t>Berechnung Krankheit für Lehrperson:</t>
  </si>
  <si>
    <t>Altersentlastung</t>
  </si>
  <si>
    <t>Ja</t>
  </si>
  <si>
    <t>Nein</t>
  </si>
  <si>
    <t>Einzellektionen =&gt; bezahlte Absenzen in Besondere Aufträge</t>
  </si>
  <si>
    <t>Einzellektionen in Mehrleistungen</t>
  </si>
  <si>
    <t>Vertraglicher Beschäftigungsgrad am Geburtstermin</t>
  </si>
  <si>
    <t>Dauer Vaterschaft in Wochen</t>
  </si>
  <si>
    <t>Dauer Vaterschaft in Tage</t>
  </si>
  <si>
    <t>Mehrlingsgeburt</t>
  </si>
  <si>
    <t xml:space="preserve">Urlaubszeitraum von </t>
  </si>
  <si>
    <t>Urlaubszeitraum bis</t>
  </si>
  <si>
    <t>ACHTUNG: Die  Anzahl Wochen in der Berechnung und im Lehrauftrag dürfen zusammen den Wert von 39 Schulwochen nicht übersteigen. Beispielsweise sind bei einem bezahlten Urlaub von 10 Wochen die Anzahl Wochen im Kernauftrag um den gleichen Wert zur kürzen, also von 39 auf 29 Wochen.</t>
  </si>
  <si>
    <t>Hinweise:</t>
  </si>
  <si>
    <t>Anteil Jahres-Pensum für Vaterschaft</t>
  </si>
  <si>
    <t>Berechnung und Bezug Vaterschaft für Lehrperson:</t>
  </si>
  <si>
    <t>Datum</t>
  </si>
  <si>
    <t>Anzahl Lektionen</t>
  </si>
  <si>
    <t>Unterschrift Mitarbeiter/in</t>
  </si>
  <si>
    <t>Unterschrift Vorgesetze/r</t>
  </si>
  <si>
    <t>Bezug</t>
  </si>
  <si>
    <t>Jahresarbeitszeit 100%</t>
  </si>
  <si>
    <t>Leistungen Kanton in % von Jahresarbeitszeit</t>
  </si>
  <si>
    <t>KRV Grunddaten</t>
  </si>
  <si>
    <t>Ausbildung / Weiterbildung</t>
  </si>
  <si>
    <t>Datum Weiterbildungsvereinbarung KRV</t>
  </si>
  <si>
    <t>KRV-Umrechnung</t>
  </si>
  <si>
    <t>Umrechnung in Stunden gemäss KRV</t>
  </si>
  <si>
    <t>Anstellung in Einzellektionen 100%</t>
  </si>
  <si>
    <t>Anstellung in Wochenlektionen 100%</t>
  </si>
  <si>
    <t>Anstellung</t>
  </si>
  <si>
    <t>Umrechnung Lehrauftrag</t>
  </si>
  <si>
    <t>Betroffene Schuljahre</t>
  </si>
  <si>
    <t>2022/2023</t>
  </si>
  <si>
    <t>2023/2024</t>
  </si>
  <si>
    <t>Restwert</t>
  </si>
  <si>
    <t>2024/2025</t>
  </si>
  <si>
    <t>2025/2026</t>
  </si>
  <si>
    <t>2026/2027</t>
  </si>
  <si>
    <t>2027/2028</t>
  </si>
  <si>
    <t>2028/2029</t>
  </si>
  <si>
    <t>2029/2030</t>
  </si>
  <si>
    <t>Beispiel in Nesa:</t>
  </si>
  <si>
    <t>Berechnung Militär, Zivildienst, Zivilschutz für Lehrperson:</t>
  </si>
  <si>
    <r>
      <t xml:space="preserve">Zeitaufwand in Tagen </t>
    </r>
    <r>
      <rPr>
        <b/>
        <sz val="11"/>
        <color theme="1"/>
        <rFont val="Calibri"/>
        <family val="2"/>
        <scheme val="minor"/>
      </rPr>
      <t>gemäss KRV</t>
    </r>
    <r>
      <rPr>
        <sz val="11"/>
        <color theme="1"/>
        <rFont val="Calibri"/>
        <family val="2"/>
        <scheme val="minor"/>
      </rPr>
      <t xml:space="preserve"> ("Leistungen Kanton")</t>
    </r>
  </si>
  <si>
    <t>Berechnung Weiterbildung für Lehrperson:</t>
  </si>
  <si>
    <t>Für den Unterricht:</t>
  </si>
  <si>
    <t>Für weitere Aufgaben im Bereich "01 - Schulorganisation, -führung, -entwicklung":</t>
  </si>
  <si>
    <t>Hinweise</t>
  </si>
  <si>
    <r>
      <t xml:space="preserve">Wird die Person für die Zeit der Weiterbildung im Bereich der besonderen Aufträge </t>
    </r>
    <r>
      <rPr>
        <b/>
        <sz val="11"/>
        <color theme="1"/>
        <rFont val="Calibri"/>
        <family val="2"/>
        <scheme val="minor"/>
      </rPr>
      <t>entlastet</t>
    </r>
    <r>
      <rPr>
        <sz val="11"/>
        <color theme="1"/>
        <rFont val="Calibri"/>
        <family val="2"/>
        <scheme val="minor"/>
      </rPr>
      <t xml:space="preserve"> (= Delegation von Aufgaben inkl. der vorgesehenen Prozente an eine andere Person), so ist diese Zeit ebenfalls entsprechend in 01 - Schulorganisation, -führung, -entwicklung </t>
    </r>
    <r>
      <rPr>
        <b/>
        <sz val="11"/>
        <color theme="1"/>
        <rFont val="Calibri"/>
        <family val="2"/>
        <scheme val="minor"/>
      </rPr>
      <t>zu kürzen</t>
    </r>
    <r>
      <rPr>
        <sz val="11"/>
        <color theme="1"/>
        <rFont val="Calibri"/>
        <family val="2"/>
        <scheme val="minor"/>
      </rPr>
      <t xml:space="preserve">. 
Erfüllt die Person die Aufgaben trotzdem (zu einer anderen Zeit) und es wird "nur" die Abwesenheit bewilligt, so gibt es für die Weiterbildung </t>
    </r>
    <r>
      <rPr>
        <b/>
        <sz val="11"/>
        <color theme="1"/>
        <rFont val="Calibri"/>
        <family val="2"/>
        <scheme val="minor"/>
      </rPr>
      <t>keine Gutschrift</t>
    </r>
    <r>
      <rPr>
        <sz val="11"/>
        <color theme="1"/>
        <rFont val="Calibri"/>
        <family val="2"/>
        <scheme val="minor"/>
      </rPr>
      <t>.</t>
    </r>
  </si>
  <si>
    <r>
      <t xml:space="preserve">Die Erfassung müsste theoretisch ab dem ersten Tag erfolgen. In der Praxis wäre der manuelle Aufwand unverhältnismässig. Die Erfassung erfolgt ab einer Abwesenheit von </t>
    </r>
    <r>
      <rPr>
        <b/>
        <sz val="11"/>
        <rFont val="Calibri"/>
        <family val="2"/>
        <scheme val="minor"/>
      </rPr>
      <t>mehr als 4 Schulwochen.</t>
    </r>
  </si>
  <si>
    <t>Anstellung in Prozent (Durchschnitt der letzten 5 Jahren gem. Weisungen IWB)</t>
  </si>
  <si>
    <r>
      <rPr>
        <b/>
        <sz val="11"/>
        <rFont val="Calibri"/>
        <family val="2"/>
        <scheme val="minor"/>
      </rPr>
      <t>Erfassung/Nachkontrolle:</t>
    </r>
    <r>
      <rPr>
        <sz val="11"/>
        <rFont val="Calibri"/>
        <family val="2"/>
        <scheme val="minor"/>
      </rPr>
      <t xml:space="preserve"> Das Guthaben wird im Lehrauftrag als bezahlter Urlaub erfasst. Das Guthaben muss innerhalb von 6 Monaten bezogen werden, anschliessend verfällt es. Superuser und Mutationsverantwortliche sind dafür zuständig, das Guthaben und die effektiven Bezüge im Lehrauftrag zu erfassen.</t>
    </r>
  </si>
  <si>
    <r>
      <rPr>
        <vertAlign val="superscript"/>
        <sz val="11"/>
        <rFont val="Calibri"/>
        <family val="2"/>
        <scheme val="minor"/>
      </rPr>
      <t>2</t>
    </r>
    <r>
      <rPr>
        <sz val="11"/>
        <rFont val="Calibri"/>
        <family val="2"/>
        <scheme val="minor"/>
      </rPr>
      <t>Die Unterrichtslektionen während der Abwesenheit werden im Kernauftrag abgezogen. Die besonderen Aufträge werden anteilmässig auf die Abwesenheit gekürzt.</t>
    </r>
  </si>
  <si>
    <r>
      <rPr>
        <vertAlign val="superscript"/>
        <sz val="11"/>
        <rFont val="Calibri"/>
        <family val="2"/>
        <scheme val="minor"/>
      </rPr>
      <t>1</t>
    </r>
    <r>
      <rPr>
        <sz val="11"/>
        <rFont val="Calibri"/>
        <family val="2"/>
        <scheme val="minor"/>
      </rPr>
      <t>Die Unterrichtslektionen während der Abwesenheit werden im Kernauftrag abgezogen. Die besonderen Aufträge werden anteilmässig auf die Abwesenheit gekürzt.</t>
    </r>
  </si>
  <si>
    <t>Lektionen die aufgrund der Weiterbildung nicht unterrichtet werden können, werden im Kernauftrag beim Kurs als Wochen oder Einzellektionen abgezogen.</t>
  </si>
  <si>
    <t>Anstellung in Prozent (Durchschn. 9. Monate)</t>
  </si>
  <si>
    <r>
      <rPr>
        <vertAlign val="superscript"/>
        <sz val="11"/>
        <rFont val="Calibri"/>
        <family val="2"/>
        <scheme val="minor"/>
      </rPr>
      <t>1</t>
    </r>
    <r>
      <rPr>
        <sz val="11"/>
        <rFont val="Calibri"/>
        <family val="2"/>
        <scheme val="minor"/>
      </rPr>
      <t xml:space="preserve">Während des Mutterschaftsurlaubs wird </t>
    </r>
    <r>
      <rPr>
        <b/>
        <sz val="11"/>
        <rFont val="Calibri"/>
        <family val="2"/>
        <scheme val="minor"/>
      </rPr>
      <t>lohntechnisch</t>
    </r>
    <r>
      <rPr>
        <sz val="11"/>
        <rFont val="Calibri"/>
        <family val="2"/>
        <scheme val="minor"/>
      </rPr>
      <t xml:space="preserve"> der vertragliche Beschäftigungsgrad der letzten 9 Monate vor der Geburt angerechnet.</t>
    </r>
  </si>
  <si>
    <r>
      <rPr>
        <vertAlign val="superscript"/>
        <sz val="11"/>
        <rFont val="Calibri"/>
        <family val="2"/>
        <scheme val="minor"/>
      </rPr>
      <t>1</t>
    </r>
    <r>
      <rPr>
        <sz val="11"/>
        <rFont val="Calibri"/>
        <family val="2"/>
        <scheme val="minor"/>
      </rPr>
      <t xml:space="preserve">Wenn dieser Wert nicht dem Wert des aktuellen Beschäftigungsgrades entspricht, ist folgendes zu beachten: Das Pensum im Dienstverhältnis (Nesa) im aktuellen Schuljahr bleibt unverändert. Die Differenz zum aktuellen Beschäftigungsgrad </t>
    </r>
    <r>
      <rPr>
        <b/>
        <sz val="11"/>
        <rFont val="Calibri"/>
        <family val="2"/>
        <scheme val="minor"/>
      </rPr>
      <t xml:space="preserve">wird vorzugsweise mit dem Saldo im Lehrauftrag verrechnet </t>
    </r>
    <r>
      <rPr>
        <sz val="11"/>
        <rFont val="Calibri"/>
        <family val="2"/>
        <scheme val="minor"/>
      </rPr>
      <t>und nicht mit einem Lohnabzug respektive Lohnzuschlag in SAP gelöst.</t>
    </r>
  </si>
  <si>
    <r>
      <t xml:space="preserve">Wenn dieser Wert nicht dem Wert des aktuellen Beschäftigungsgrades entspricht, ist folgendes zu beachten: Das Pensum im Dienstverhältnis (Nesa) im aktuellen Schuljahr bleibt unverändert. </t>
    </r>
    <r>
      <rPr>
        <b/>
        <sz val="11"/>
        <rFont val="Calibri"/>
        <family val="2"/>
        <scheme val="minor"/>
      </rPr>
      <t>Die Differenz zum aktuellen Beschäftigungsgrad wird mit einem Lohnabzug respektive Lohnzuschlag in SAP gelöst.</t>
    </r>
  </si>
  <si>
    <r>
      <rPr>
        <sz val="11"/>
        <rFont val="Calibri"/>
        <family val="2"/>
        <scheme val="minor"/>
      </rPr>
      <t>Datum</t>
    </r>
    <r>
      <rPr>
        <sz val="11"/>
        <color theme="1"/>
        <rFont val="Calibri"/>
        <family val="2"/>
        <scheme val="minor"/>
      </rPr>
      <t xml:space="preserve"> Geburt Kind</t>
    </r>
  </si>
  <si>
    <t>Dtum Geburt Kind</t>
  </si>
  <si>
    <r>
      <rPr>
        <vertAlign val="superscript"/>
        <sz val="11"/>
        <rFont val="Calibri"/>
        <family val="2"/>
        <scheme val="minor"/>
      </rPr>
      <t>2</t>
    </r>
    <r>
      <rPr>
        <sz val="11"/>
        <rFont val="Calibri"/>
        <family val="2"/>
        <scheme val="minor"/>
      </rPr>
      <t>Im Nesa werden die Unterrichtslektionen während der Abwesenheit im Kernauftrag abgezogen. Wenn bei besonderen Aufträgen eine Stellvetretung notwendig ist, werden diese anteilsmässig auf die Abwesenheit abgezogen.</t>
    </r>
  </si>
  <si>
    <r>
      <rPr>
        <vertAlign val="superscript"/>
        <sz val="11"/>
        <rFont val="Calibri"/>
        <family val="2"/>
        <scheme val="minor"/>
      </rPr>
      <t>1</t>
    </r>
    <r>
      <rPr>
        <sz val="11"/>
        <rFont val="Calibri"/>
        <family val="2"/>
        <scheme val="minor"/>
      </rPr>
      <t>Im Nesa werden die Unterrichtslektionen während der Abwesenheit im Kernauftrag abgezogen. Wenn bei besonderen Aufträgen eine Stellvetretung notwendig ist, werden diese anteilsmässig auf die Abwesenheit abgezogen.</t>
    </r>
  </si>
  <si>
    <r>
      <rPr>
        <vertAlign val="superscript"/>
        <sz val="11"/>
        <rFont val="Calibri"/>
        <family val="2"/>
        <scheme val="minor"/>
      </rPr>
      <t>1</t>
    </r>
    <r>
      <rPr>
        <sz val="11"/>
        <rFont val="Calibri"/>
        <family val="2"/>
        <scheme val="minor"/>
      </rPr>
      <t>Im Nesa werden die Unterrichtslektionen während der Abwesenheit im Kernauftrag abgezogen. Wenn bei besonderen Aufträgen eine Stellvetretung notwendig ist, werden diese anteilsmässig auf die Abwesenheit gekürzt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</si>
</sst>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scheme val="minor"/>
    </font>
    <font>
      <sz val="10"/>
      <color theme="1"/>
      <name val="Arial"/>
      <family val="2"/>
    </font>
    <font>
      <b/>
      <sz val="11"/>
      <color theme="1"/>
      <name val="Calibri"/>
      <family val="2"/>
      <scheme val="minor"/>
    </font>
    <font>
      <b/>
      <sz val="14"/>
      <color theme="1"/>
      <name val="Calibri"/>
      <family val="2"/>
      <scheme val="minor"/>
    </font>
    <font>
      <sz val="10"/>
      <color theme="1"/>
      <name val="Arial"/>
      <family val="2"/>
    </font>
    <font>
      <sz val="11"/>
      <color rgb="FFFF0000"/>
      <name val="Calibri"/>
      <family val="2"/>
      <scheme val="minor"/>
    </font>
    <font>
      <sz val="11"/>
      <name val="Calibri"/>
      <family val="2"/>
      <scheme val="minor"/>
    </font>
    <font>
      <b/>
      <sz val="14"/>
      <name val="Calibri"/>
      <family val="2"/>
      <scheme val="minor"/>
    </font>
    <font>
      <b/>
      <sz val="11"/>
      <name val="Calibri"/>
      <family val="2"/>
      <scheme val="minor"/>
    </font>
    <font>
      <b/>
      <sz val="12"/>
      <color theme="1"/>
      <name val="Calibri"/>
      <family val="2"/>
      <scheme val="minor"/>
    </font>
    <font>
      <sz val="12"/>
      <color theme="1"/>
      <name val="Calibri"/>
      <family val="2"/>
      <scheme val="minor"/>
    </font>
    <font>
      <sz val="10"/>
      <color rgb="FFFF0000"/>
      <name val="Calibri"/>
      <family val="2"/>
      <scheme val="minor"/>
    </font>
    <font>
      <sz val="11"/>
      <color theme="1"/>
      <name val="Calibri"/>
      <family val="2"/>
      <scheme val="minor"/>
    </font>
    <font>
      <i/>
      <sz val="11"/>
      <name val="Calibri"/>
      <family val="2"/>
      <scheme val="minor"/>
    </font>
    <font>
      <vertAlign val="superscript"/>
      <sz val="11"/>
      <name val="Calibri"/>
      <family val="2"/>
      <scheme val="minor"/>
    </font>
    <font>
      <vertAlign val="superscript"/>
      <sz val="11"/>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D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ck">
        <color theme="0"/>
      </right>
      <top/>
      <bottom/>
      <diagonal/>
    </border>
    <border>
      <left/>
      <right style="thick">
        <color theme="0"/>
      </right>
      <top style="thin">
        <color indexed="64"/>
      </top>
      <bottom/>
      <diagonal/>
    </border>
  </borders>
  <cellStyleXfs count="3">
    <xf numFmtId="0" fontId="0" fillId="0" borderId="0"/>
    <xf numFmtId="0" fontId="4" fillId="0" borderId="0"/>
    <xf numFmtId="9" fontId="12" fillId="0" borderId="0" applyFont="0" applyFill="0" applyBorder="0" applyAlignment="0" applyProtection="0"/>
  </cellStyleXfs>
  <cellXfs count="118">
    <xf numFmtId="0" fontId="0" fillId="0" borderId="0" xfId="0"/>
    <xf numFmtId="0" fontId="3" fillId="0" borderId="0" xfId="0" applyFont="1"/>
    <xf numFmtId="0" fontId="2" fillId="0" borderId="1" xfId="0" applyFont="1" applyBorder="1"/>
    <xf numFmtId="14" fontId="0" fillId="0" borderId="1" xfId="0" applyNumberFormat="1" applyBorder="1"/>
    <xf numFmtId="0" fontId="0" fillId="0" borderId="1" xfId="0" applyBorder="1"/>
    <xf numFmtId="10" fontId="0" fillId="0" borderId="1" xfId="0" applyNumberFormat="1" applyBorder="1"/>
    <xf numFmtId="14" fontId="2" fillId="0" borderId="0" xfId="0" applyNumberFormat="1" applyFont="1" applyAlignment="1">
      <alignment horizontal="left"/>
    </xf>
    <xf numFmtId="0" fontId="4" fillId="0" borderId="0" xfId="1"/>
    <xf numFmtId="2" fontId="0" fillId="0" borderId="1" xfId="0" applyNumberFormat="1" applyBorder="1"/>
    <xf numFmtId="2" fontId="2" fillId="0" borderId="1" xfId="0" applyNumberFormat="1" applyFont="1" applyBorder="1"/>
    <xf numFmtId="0" fontId="0" fillId="0" borderId="0" xfId="0" applyFont="1"/>
    <xf numFmtId="0" fontId="0" fillId="0" borderId="1" xfId="0" applyFont="1" applyBorder="1"/>
    <xf numFmtId="0" fontId="0" fillId="0" borderId="2" xfId="0" applyFont="1" applyBorder="1"/>
    <xf numFmtId="9" fontId="0" fillId="0" borderId="1" xfId="0" applyNumberFormat="1" applyBorder="1"/>
    <xf numFmtId="2" fontId="0" fillId="0" borderId="1" xfId="0" applyNumberFormat="1" applyFill="1" applyBorder="1"/>
    <xf numFmtId="4" fontId="0" fillId="0" borderId="1" xfId="0" applyNumberFormat="1" applyFill="1" applyBorder="1"/>
    <xf numFmtId="0" fontId="2" fillId="0" borderId="1" xfId="0" applyFont="1" applyBorder="1" applyAlignment="1">
      <alignment wrapText="1"/>
    </xf>
    <xf numFmtId="0" fontId="0" fillId="0" borderId="2" xfId="0" applyBorder="1"/>
    <xf numFmtId="0" fontId="0" fillId="0" borderId="3" xfId="0" applyBorder="1"/>
    <xf numFmtId="0" fontId="0" fillId="0" borderId="4" xfId="0" applyBorder="1"/>
    <xf numFmtId="0" fontId="5" fillId="0" borderId="1" xfId="0" applyFont="1" applyBorder="1"/>
    <xf numFmtId="0" fontId="0" fillId="0" borderId="1" xfId="0" applyBorder="1" applyAlignment="1">
      <alignment horizontal="right"/>
    </xf>
    <xf numFmtId="0" fontId="2" fillId="0" borderId="0" xfId="0" applyFont="1"/>
    <xf numFmtId="0" fontId="2" fillId="0" borderId="0" xfId="0" applyFont="1" applyAlignment="1">
      <alignment horizontal="center"/>
    </xf>
    <xf numFmtId="0" fontId="6" fillId="0" borderId="0" xfId="0" applyFont="1"/>
    <xf numFmtId="0" fontId="5" fillId="0" borderId="0" xfId="0" applyFont="1"/>
    <xf numFmtId="0" fontId="2" fillId="0" borderId="0" xfId="0" applyFont="1" applyBorder="1"/>
    <xf numFmtId="2" fontId="2" fillId="0" borderId="0" xfId="0" applyNumberFormat="1" applyFont="1" applyBorder="1"/>
    <xf numFmtId="0" fontId="7" fillId="0" borderId="0" xfId="0" applyFont="1"/>
    <xf numFmtId="0" fontId="2" fillId="0" borderId="0" xfId="0" applyFont="1" applyBorder="1" applyAlignment="1">
      <alignment horizontal="right"/>
    </xf>
    <xf numFmtId="2" fontId="2" fillId="0" borderId="0" xfId="0" applyNumberFormat="1" applyFont="1" applyFill="1" applyBorder="1"/>
    <xf numFmtId="14" fontId="0" fillId="0" borderId="4" xfId="0" applyNumberFormat="1" applyBorder="1"/>
    <xf numFmtId="4" fontId="0" fillId="0" borderId="4" xfId="0" applyNumberFormat="1" applyFill="1" applyBorder="1"/>
    <xf numFmtId="10" fontId="0" fillId="0" borderId="4" xfId="0" applyNumberFormat="1" applyBorder="1"/>
    <xf numFmtId="2" fontId="2" fillId="0" borderId="4" xfId="0" applyNumberFormat="1" applyFont="1" applyBorder="1"/>
    <xf numFmtId="0" fontId="7" fillId="0" borderId="0" xfId="0" applyFont="1" applyBorder="1"/>
    <xf numFmtId="0" fontId="0" fillId="0" borderId="0" xfId="0" applyFont="1" applyBorder="1"/>
    <xf numFmtId="0" fontId="6" fillId="0" borderId="0" xfId="0" applyFont="1" applyBorder="1"/>
    <xf numFmtId="0" fontId="0" fillId="0" borderId="0" xfId="0" applyBorder="1"/>
    <xf numFmtId="14" fontId="2" fillId="0" borderId="0" xfId="0" applyNumberFormat="1" applyFont="1" applyBorder="1" applyAlignment="1">
      <alignment horizontal="left"/>
    </xf>
    <xf numFmtId="2" fontId="2" fillId="0" borderId="5" xfId="0" applyNumberFormat="1" applyFont="1" applyFill="1" applyBorder="1"/>
    <xf numFmtId="0" fontId="2" fillId="0" borderId="6" xfId="0" applyFont="1" applyBorder="1" applyAlignment="1">
      <alignment horizontal="right"/>
    </xf>
    <xf numFmtId="0" fontId="2" fillId="0" borderId="7" xfId="0" applyFont="1" applyBorder="1" applyAlignment="1">
      <alignment horizontal="left"/>
    </xf>
    <xf numFmtId="0" fontId="9" fillId="0" borderId="0" xfId="0" applyFont="1" applyBorder="1"/>
    <xf numFmtId="2" fontId="9" fillId="0" borderId="0" xfId="0" applyNumberFormat="1" applyFont="1" applyBorder="1"/>
    <xf numFmtId="0" fontId="10" fillId="0" borderId="0" xfId="0" applyFont="1"/>
    <xf numFmtId="2" fontId="2" fillId="2" borderId="4" xfId="0" applyNumberFormat="1" applyFont="1" applyFill="1" applyBorder="1"/>
    <xf numFmtId="2" fontId="2" fillId="2" borderId="0" xfId="0" applyNumberFormat="1" applyFont="1" applyFill="1" applyBorder="1"/>
    <xf numFmtId="14" fontId="11" fillId="0" borderId="0" xfId="0" applyNumberFormat="1" applyFont="1" applyAlignment="1">
      <alignment wrapText="1"/>
    </xf>
    <xf numFmtId="14" fontId="11" fillId="0" borderId="0" xfId="0" applyNumberFormat="1" applyFont="1" applyBorder="1" applyAlignment="1">
      <alignment wrapText="1"/>
    </xf>
    <xf numFmtId="2" fontId="0" fillId="3" borderId="4" xfId="0" applyNumberFormat="1" applyFont="1" applyFill="1" applyBorder="1"/>
    <xf numFmtId="0" fontId="0" fillId="3" borderId="1" xfId="0" applyFill="1" applyBorder="1" applyAlignment="1">
      <alignment horizontal="right"/>
    </xf>
    <xf numFmtId="9" fontId="0" fillId="3" borderId="1" xfId="0" applyNumberFormat="1" applyFill="1" applyBorder="1" applyAlignment="1">
      <alignment horizontal="right"/>
    </xf>
    <xf numFmtId="14" fontId="0" fillId="3" borderId="1" xfId="0" applyNumberFormat="1" applyFill="1" applyBorder="1"/>
    <xf numFmtId="0" fontId="0" fillId="3" borderId="0" xfId="0" applyFill="1"/>
    <xf numFmtId="0" fontId="0" fillId="3" borderId="1" xfId="0" applyFill="1" applyBorder="1"/>
    <xf numFmtId="10" fontId="0" fillId="3" borderId="1" xfId="0" applyNumberFormat="1" applyFill="1" applyBorder="1" applyAlignment="1">
      <alignment horizontal="right"/>
    </xf>
    <xf numFmtId="0" fontId="0" fillId="3" borderId="1" xfId="0" applyFont="1" applyFill="1" applyBorder="1"/>
    <xf numFmtId="9" fontId="0" fillId="3" borderId="1" xfId="0" applyNumberFormat="1" applyFill="1" applyBorder="1"/>
    <xf numFmtId="4" fontId="0" fillId="3" borderId="1" xfId="0" applyNumberFormat="1" applyFill="1" applyBorder="1"/>
    <xf numFmtId="14" fontId="0" fillId="3" borderId="4" xfId="0" applyNumberFormat="1" applyFill="1" applyBorder="1"/>
    <xf numFmtId="14" fontId="0" fillId="3" borderId="4" xfId="0" applyNumberFormat="1" applyFill="1" applyBorder="1" applyAlignment="1">
      <alignment horizontal="right"/>
    </xf>
    <xf numFmtId="0" fontId="0" fillId="3" borderId="4" xfId="0" applyFill="1" applyBorder="1" applyAlignment="1">
      <alignment horizontal="right"/>
    </xf>
    <xf numFmtId="9" fontId="0" fillId="3" borderId="4" xfId="0" applyNumberFormat="1" applyFill="1" applyBorder="1" applyAlignment="1">
      <alignment horizontal="right"/>
    </xf>
    <xf numFmtId="10" fontId="0" fillId="0" borderId="1" xfId="2" applyNumberFormat="1" applyFont="1" applyFill="1" applyBorder="1" applyAlignment="1">
      <alignment horizontal="right"/>
    </xf>
    <xf numFmtId="0" fontId="6" fillId="0" borderId="1" xfId="0" applyFont="1" applyBorder="1"/>
    <xf numFmtId="164" fontId="0" fillId="0" borderId="1" xfId="0" applyNumberFormat="1" applyFill="1" applyBorder="1" applyAlignment="1">
      <alignment horizontal="right"/>
    </xf>
    <xf numFmtId="164" fontId="0" fillId="0" borderId="0" xfId="0" applyNumberFormat="1" applyFill="1" applyBorder="1" applyAlignment="1">
      <alignment horizontal="right"/>
    </xf>
    <xf numFmtId="4" fontId="0" fillId="0" borderId="0" xfId="0" applyNumberFormat="1" applyFill="1" applyBorder="1"/>
    <xf numFmtId="0" fontId="2" fillId="0" borderId="0" xfId="0" applyFont="1" applyFill="1" applyBorder="1"/>
    <xf numFmtId="0" fontId="2" fillId="0" borderId="0" xfId="0" applyFont="1" applyAlignment="1">
      <alignment horizontal="right"/>
    </xf>
    <xf numFmtId="2" fontId="2" fillId="0" borderId="0" xfId="0" applyNumberFormat="1" applyFont="1"/>
    <xf numFmtId="0" fontId="1" fillId="0" borderId="0" xfId="1" applyFont="1"/>
    <xf numFmtId="164" fontId="0" fillId="3" borderId="1" xfId="0" applyNumberFormat="1" applyFill="1" applyBorder="1" applyAlignment="1">
      <alignment horizontal="right"/>
    </xf>
    <xf numFmtId="14" fontId="0" fillId="3" borderId="1" xfId="0" applyNumberFormat="1" applyFill="1" applyBorder="1" applyAlignment="1">
      <alignment horizontal="right"/>
    </xf>
    <xf numFmtId="0" fontId="0" fillId="3" borderId="0" xfId="0" applyFill="1" applyAlignment="1">
      <alignment horizontal="right"/>
    </xf>
    <xf numFmtId="0" fontId="0" fillId="0" borderId="0" xfId="0" applyFill="1" applyBorder="1"/>
    <xf numFmtId="0" fontId="6" fillId="0" borderId="0" xfId="0" applyFont="1" applyFill="1" applyBorder="1"/>
    <xf numFmtId="0" fontId="5" fillId="0" borderId="0" xfId="0" applyFont="1" applyFill="1" applyBorder="1"/>
    <xf numFmtId="2" fontId="8" fillId="0" borderId="0" xfId="0" applyNumberFormat="1" applyFont="1" applyFill="1" applyBorder="1"/>
    <xf numFmtId="0" fontId="0" fillId="0" borderId="0" xfId="0" applyFill="1"/>
    <xf numFmtId="0" fontId="6" fillId="3" borderId="0" xfId="0" applyFont="1" applyFill="1"/>
    <xf numFmtId="1" fontId="0" fillId="3" borderId="1" xfId="0" applyNumberFormat="1" applyFill="1" applyBorder="1"/>
    <xf numFmtId="0" fontId="8" fillId="0" borderId="0" xfId="0" applyFont="1"/>
    <xf numFmtId="0" fontId="13" fillId="0" borderId="0" xfId="0" applyFont="1"/>
    <xf numFmtId="14" fontId="9" fillId="0" borderId="0" xfId="0" applyNumberFormat="1" applyFont="1" applyAlignment="1">
      <alignment horizontal="left"/>
    </xf>
    <xf numFmtId="0" fontId="6" fillId="0" borderId="0" xfId="0" applyFont="1" applyAlignment="1">
      <alignment horizontal="left" vertical="top" wrapText="1"/>
    </xf>
    <xf numFmtId="0" fontId="6" fillId="0" borderId="0" xfId="0" applyFont="1" applyAlignment="1">
      <alignment vertical="top" wrapText="1"/>
    </xf>
    <xf numFmtId="0" fontId="15" fillId="0" borderId="0" xfId="0" applyFont="1" applyAlignment="1">
      <alignment horizontal="left"/>
    </xf>
    <xf numFmtId="0" fontId="6" fillId="0" borderId="0" xfId="0" applyFont="1" applyFill="1" applyAlignment="1">
      <alignment vertical="top"/>
    </xf>
    <xf numFmtId="0" fontId="5" fillId="0" borderId="0" xfId="0" applyFont="1" applyAlignment="1">
      <alignment horizontal="left"/>
    </xf>
    <xf numFmtId="0" fontId="0" fillId="0" borderId="0" xfId="0" applyAlignment="1">
      <alignment horizontal="left"/>
    </xf>
    <xf numFmtId="0" fontId="6" fillId="0" borderId="0" xfId="0" applyFont="1" applyAlignment="1">
      <alignment horizontal="left" vertical="top" wrapText="1"/>
    </xf>
    <xf numFmtId="14" fontId="5" fillId="0" borderId="0" xfId="0" applyNumberFormat="1" applyFont="1" applyAlignment="1">
      <alignment wrapText="1"/>
    </xf>
    <xf numFmtId="14" fontId="5" fillId="0" borderId="0" xfId="0" applyNumberFormat="1" applyFont="1" applyBorder="1" applyAlignment="1">
      <alignment wrapText="1"/>
    </xf>
    <xf numFmtId="0" fontId="16" fillId="0" borderId="0" xfId="0" quotePrefix="1" applyFont="1" applyFill="1" applyAlignment="1">
      <alignment vertical="center"/>
    </xf>
    <xf numFmtId="3" fontId="0" fillId="0" borderId="1" xfId="0" applyNumberFormat="1" applyFill="1" applyBorder="1"/>
    <xf numFmtId="3" fontId="0" fillId="0" borderId="1" xfId="0" applyNumberFormat="1" applyBorder="1"/>
    <xf numFmtId="0" fontId="6" fillId="0" borderId="2" xfId="0" applyFont="1" applyBorder="1"/>
    <xf numFmtId="0" fontId="6" fillId="0" borderId="0" xfId="0" applyFont="1" applyFill="1" applyAlignment="1">
      <alignment horizontal="left" wrapText="1"/>
    </xf>
    <xf numFmtId="0" fontId="6" fillId="0" borderId="0" xfId="0" applyFont="1" applyAlignment="1">
      <alignment horizontal="left" wrapText="1"/>
    </xf>
    <xf numFmtId="0" fontId="6" fillId="0" borderId="0" xfId="0" applyFont="1" applyFill="1" applyAlignment="1">
      <alignment horizontal="left" vertical="top" wrapText="1"/>
    </xf>
    <xf numFmtId="0" fontId="0" fillId="0" borderId="1" xfId="0" applyFont="1" applyBorder="1" applyAlignment="1">
      <alignment horizontal="left"/>
    </xf>
    <xf numFmtId="0" fontId="0" fillId="3" borderId="2" xfId="0" applyFont="1" applyFill="1" applyBorder="1" applyAlignment="1">
      <alignment horizontal="left"/>
    </xf>
    <xf numFmtId="0" fontId="0" fillId="3" borderId="4" xfId="0" applyFont="1" applyFill="1" applyBorder="1" applyAlignment="1">
      <alignment horizontal="left"/>
    </xf>
    <xf numFmtId="14" fontId="0" fillId="3" borderId="2" xfId="0" applyNumberFormat="1" applyFont="1" applyFill="1" applyBorder="1" applyAlignment="1">
      <alignment horizontal="left"/>
    </xf>
    <xf numFmtId="14" fontId="6" fillId="0" borderId="0" xfId="0" applyNumberFormat="1" applyFont="1" applyAlignment="1">
      <alignment horizontal="left" wrapText="1"/>
    </xf>
    <xf numFmtId="0" fontId="8" fillId="0" borderId="1"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0" fillId="0" borderId="0" xfId="0" applyFont="1" applyAlignment="1">
      <alignment horizontal="left"/>
    </xf>
    <xf numFmtId="0" fontId="6" fillId="0" borderId="1" xfId="0" applyFont="1" applyBorder="1" applyAlignment="1">
      <alignment horizontal="left"/>
    </xf>
    <xf numFmtId="0" fontId="6" fillId="0" borderId="0" xfId="0" applyFont="1" applyAlignment="1">
      <alignment horizontal="left"/>
    </xf>
    <xf numFmtId="0" fontId="0" fillId="0" borderId="0" xfId="0" applyAlignment="1">
      <alignment horizontal="left" wrapText="1"/>
    </xf>
    <xf numFmtId="0" fontId="6" fillId="0" borderId="0" xfId="0" applyFont="1" applyAlignment="1">
      <alignment horizontal="left" vertical="top" wrapText="1"/>
    </xf>
    <xf numFmtId="0" fontId="0" fillId="0" borderId="1" xfId="0" applyBorder="1" applyAlignment="1">
      <alignment horizontal="center"/>
    </xf>
    <xf numFmtId="0" fontId="0" fillId="0" borderId="0" xfId="0" applyAlignment="1">
      <alignment horizontal="center"/>
    </xf>
    <xf numFmtId="0" fontId="5" fillId="0" borderId="0" xfId="0" applyFont="1" applyAlignment="1">
      <alignment horizontal="center"/>
    </xf>
  </cellXfs>
  <cellStyles count="3">
    <cellStyle name="Prozent" xfId="2" builtinId="5"/>
    <cellStyle name="Standard" xfId="0" builtinId="0"/>
    <cellStyle name="Standard 2" xfId="1"/>
  </cellStyles>
  <dxfs count="0"/>
  <tableStyles count="0" defaultTableStyle="TableStyleMedium2" defaultPivotStyle="PivotStyleLight16"/>
  <colors>
    <mruColors>
      <color rgb="FFFFFFD1"/>
      <color rgb="FFFFFFA3"/>
      <color rgb="FFE7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34</xdr:row>
      <xdr:rowOff>22412</xdr:rowOff>
    </xdr:from>
    <xdr:to>
      <xdr:col>6</xdr:col>
      <xdr:colOff>9524</xdr:colOff>
      <xdr:row>41</xdr:row>
      <xdr:rowOff>171450</xdr:rowOff>
    </xdr:to>
    <xdr:pic>
      <xdr:nvPicPr>
        <xdr:cNvPr id="2" name="Grafik 1"/>
        <xdr:cNvPicPr>
          <a:picLocks noChangeAspect="1"/>
        </xdr:cNvPicPr>
      </xdr:nvPicPr>
      <xdr:blipFill rotWithShape="1">
        <a:blip xmlns:r="http://schemas.openxmlformats.org/officeDocument/2006/relationships" r:embed="rId1"/>
        <a:srcRect r="440" b="3359"/>
        <a:stretch/>
      </xdr:blipFill>
      <xdr:spPr>
        <a:xfrm>
          <a:off x="0" y="6747062"/>
          <a:ext cx="9553574" cy="1482538"/>
        </a:xfrm>
        <a:prstGeom prst="rect">
          <a:avLst/>
        </a:prstGeom>
        <a:ln>
          <a:solidFill>
            <a:schemeClr val="bg1">
              <a:lumMod val="65000"/>
            </a:schemeClr>
          </a:solidFill>
        </a:ln>
      </xdr:spPr>
    </xdr:pic>
    <xdr:clientData/>
  </xdr:twoCellAnchor>
  <xdr:twoCellAnchor editAs="oneCell">
    <xdr:from>
      <xdr:col>0</xdr:col>
      <xdr:colOff>0</xdr:colOff>
      <xdr:row>46</xdr:row>
      <xdr:rowOff>19049</xdr:rowOff>
    </xdr:from>
    <xdr:to>
      <xdr:col>6</xdr:col>
      <xdr:colOff>9525</xdr:colOff>
      <xdr:row>54</xdr:row>
      <xdr:rowOff>5573</xdr:rowOff>
    </xdr:to>
    <xdr:pic>
      <xdr:nvPicPr>
        <xdr:cNvPr id="5" name="Grafik 4"/>
        <xdr:cNvPicPr>
          <a:picLocks noChangeAspect="1"/>
        </xdr:cNvPicPr>
      </xdr:nvPicPr>
      <xdr:blipFill rotWithShape="1">
        <a:blip xmlns:r="http://schemas.openxmlformats.org/officeDocument/2006/relationships" r:embed="rId2"/>
        <a:srcRect r="534"/>
        <a:stretch/>
      </xdr:blipFill>
      <xdr:spPr>
        <a:xfrm>
          <a:off x="0" y="9401174"/>
          <a:ext cx="9553575" cy="1510524"/>
        </a:xfrm>
        <a:prstGeom prst="rect">
          <a:avLst/>
        </a:prstGeom>
        <a:ln>
          <a:solidFill>
            <a:schemeClr val="bg1">
              <a:lumMod val="85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19049</xdr:colOff>
      <xdr:row>12</xdr:row>
      <xdr:rowOff>38100</xdr:rowOff>
    </xdr:from>
    <xdr:to>
      <xdr:col>6</xdr:col>
      <xdr:colOff>761999</xdr:colOff>
      <xdr:row>12</xdr:row>
      <xdr:rowOff>161925</xdr:rowOff>
    </xdr:to>
    <xdr:sp macro="" textlink="">
      <xdr:nvSpPr>
        <xdr:cNvPr id="2" name="Geschweifte Klammer links 1">
          <a:extLst>
            <a:ext uri="{FF2B5EF4-FFF2-40B4-BE49-F238E27FC236}">
              <a16:creationId xmlns:a16="http://schemas.microsoft.com/office/drawing/2014/main" id="{00000000-0008-0000-0300-000002000000}"/>
            </a:ext>
          </a:extLst>
        </xdr:cNvPr>
        <xdr:cNvSpPr/>
      </xdr:nvSpPr>
      <xdr:spPr>
        <a:xfrm rot="5400000">
          <a:off x="3786186" y="109538"/>
          <a:ext cx="123825" cy="4552950"/>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clientData/>
  </xdr:twoCellAnchor>
  <xdr:twoCellAnchor>
    <xdr:from>
      <xdr:col>11</xdr:col>
      <xdr:colOff>19051</xdr:colOff>
      <xdr:row>12</xdr:row>
      <xdr:rowOff>47628</xdr:rowOff>
    </xdr:from>
    <xdr:to>
      <xdr:col>14</xdr:col>
      <xdr:colOff>0</xdr:colOff>
      <xdr:row>12</xdr:row>
      <xdr:rowOff>152404</xdr:rowOff>
    </xdr:to>
    <xdr:sp macro="" textlink="">
      <xdr:nvSpPr>
        <xdr:cNvPr id="3" name="Geschweifte Klammer links 2">
          <a:extLst>
            <a:ext uri="{FF2B5EF4-FFF2-40B4-BE49-F238E27FC236}">
              <a16:creationId xmlns:a16="http://schemas.microsoft.com/office/drawing/2014/main" id="{00000000-0008-0000-0300-000003000000}"/>
            </a:ext>
          </a:extLst>
        </xdr:cNvPr>
        <xdr:cNvSpPr/>
      </xdr:nvSpPr>
      <xdr:spPr>
        <a:xfrm rot="5400000">
          <a:off x="10272713" y="1252541"/>
          <a:ext cx="104776" cy="2266949"/>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clientData/>
  </xdr:twoCellAnchor>
  <xdr:twoCellAnchor>
    <xdr:from>
      <xdr:col>7</xdr:col>
      <xdr:colOff>9525</xdr:colOff>
      <xdr:row>12</xdr:row>
      <xdr:rowOff>28577</xdr:rowOff>
    </xdr:from>
    <xdr:to>
      <xdr:col>11</xdr:col>
      <xdr:colOff>0</xdr:colOff>
      <xdr:row>12</xdr:row>
      <xdr:rowOff>171453</xdr:rowOff>
    </xdr:to>
    <xdr:sp macro="" textlink="">
      <xdr:nvSpPr>
        <xdr:cNvPr id="4" name="Geschweifte Klammer links 3">
          <a:extLst>
            <a:ext uri="{FF2B5EF4-FFF2-40B4-BE49-F238E27FC236}">
              <a16:creationId xmlns:a16="http://schemas.microsoft.com/office/drawing/2014/main" id="{00000000-0008-0000-0300-000004000000}"/>
            </a:ext>
          </a:extLst>
        </xdr:cNvPr>
        <xdr:cNvSpPr/>
      </xdr:nvSpPr>
      <xdr:spPr>
        <a:xfrm rot="5400000">
          <a:off x="7581900" y="866777"/>
          <a:ext cx="142876" cy="3038475"/>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clientData/>
  </xdr:twoCellAnchor>
  <xdr:twoCellAnchor editAs="oneCell">
    <xdr:from>
      <xdr:col>0</xdr:col>
      <xdr:colOff>63499</xdr:colOff>
      <xdr:row>43</xdr:row>
      <xdr:rowOff>94935</xdr:rowOff>
    </xdr:from>
    <xdr:to>
      <xdr:col>7</xdr:col>
      <xdr:colOff>116442</xdr:colOff>
      <xdr:row>85</xdr:row>
      <xdr:rowOff>180975</xdr:rowOff>
    </xdr:to>
    <xdr:pic>
      <xdr:nvPicPr>
        <xdr:cNvPr id="5" name="Grafik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499" y="8334060"/>
          <a:ext cx="6225143" cy="8087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581025</xdr:colOff>
      <xdr:row>54</xdr:row>
      <xdr:rowOff>171450</xdr:rowOff>
    </xdr:from>
    <xdr:to>
      <xdr:col>8</xdr:col>
      <xdr:colOff>76200</xdr:colOff>
      <xdr:row>56</xdr:row>
      <xdr:rowOff>133350</xdr:rowOff>
    </xdr:to>
    <xdr:sp macro="" textlink="">
      <xdr:nvSpPr>
        <xdr:cNvPr id="6" name="Ellipse 5">
          <a:extLst>
            <a:ext uri="{FF2B5EF4-FFF2-40B4-BE49-F238E27FC236}">
              <a16:creationId xmlns:a16="http://schemas.microsoft.com/office/drawing/2014/main" id="{00000000-0008-0000-0300-000006000000}"/>
            </a:ext>
          </a:extLst>
        </xdr:cNvPr>
        <xdr:cNvSpPr/>
      </xdr:nvSpPr>
      <xdr:spPr>
        <a:xfrm>
          <a:off x="2895600" y="10506075"/>
          <a:ext cx="4114800" cy="3429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xdr:col>
      <xdr:colOff>447675</xdr:colOff>
      <xdr:row>62</xdr:row>
      <xdr:rowOff>9525</xdr:rowOff>
    </xdr:from>
    <xdr:to>
      <xdr:col>7</xdr:col>
      <xdr:colOff>704850</xdr:colOff>
      <xdr:row>63</xdr:row>
      <xdr:rowOff>161925</xdr:rowOff>
    </xdr:to>
    <xdr:sp macro="" textlink="">
      <xdr:nvSpPr>
        <xdr:cNvPr id="7" name="Ellipse 6">
          <a:extLst>
            <a:ext uri="{FF2B5EF4-FFF2-40B4-BE49-F238E27FC236}">
              <a16:creationId xmlns:a16="http://schemas.microsoft.com/office/drawing/2014/main" id="{00000000-0008-0000-0300-000007000000}"/>
            </a:ext>
          </a:extLst>
        </xdr:cNvPr>
        <xdr:cNvSpPr/>
      </xdr:nvSpPr>
      <xdr:spPr>
        <a:xfrm>
          <a:off x="2762250" y="11868150"/>
          <a:ext cx="4114800" cy="3429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2</xdr:col>
      <xdr:colOff>514350</xdr:colOff>
      <xdr:row>79</xdr:row>
      <xdr:rowOff>95250</xdr:rowOff>
    </xdr:from>
    <xdr:to>
      <xdr:col>8</xdr:col>
      <xdr:colOff>9525</xdr:colOff>
      <xdr:row>81</xdr:row>
      <xdr:rowOff>57150</xdr:rowOff>
    </xdr:to>
    <xdr:sp macro="" textlink="">
      <xdr:nvSpPr>
        <xdr:cNvPr id="8" name="Ellipse 7">
          <a:extLst>
            <a:ext uri="{FF2B5EF4-FFF2-40B4-BE49-F238E27FC236}">
              <a16:creationId xmlns:a16="http://schemas.microsoft.com/office/drawing/2014/main" id="{00000000-0008-0000-0300-000008000000}"/>
            </a:ext>
          </a:extLst>
        </xdr:cNvPr>
        <xdr:cNvSpPr/>
      </xdr:nvSpPr>
      <xdr:spPr>
        <a:xfrm>
          <a:off x="2828925" y="15192375"/>
          <a:ext cx="4114800" cy="3429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33"/>
  <sheetViews>
    <sheetView topLeftCell="A22" zoomScale="145" zoomScaleNormal="145" workbookViewId="0">
      <selection activeCell="C30" sqref="C30"/>
    </sheetView>
  </sheetViews>
  <sheetFormatPr baseColWidth="10" defaultRowHeight="15" x14ac:dyDescent="0.25"/>
  <cols>
    <col min="1" max="1" width="57.85546875" customWidth="1"/>
    <col min="2" max="2" width="20.28515625" bestFit="1" customWidth="1"/>
  </cols>
  <sheetData>
    <row r="1" spans="1:4" ht="18.75" x14ac:dyDescent="0.3">
      <c r="A1" s="1" t="s">
        <v>66</v>
      </c>
      <c r="B1" s="54"/>
    </row>
    <row r="3" spans="1:4" x14ac:dyDescent="0.25">
      <c r="A3" s="10"/>
    </row>
    <row r="4" spans="1:4" x14ac:dyDescent="0.25">
      <c r="A4" s="11" t="s">
        <v>128</v>
      </c>
      <c r="B4" s="53"/>
      <c r="D4" s="25"/>
    </row>
    <row r="5" spans="1:4" x14ac:dyDescent="0.25">
      <c r="A5" s="10"/>
    </row>
    <row r="6" spans="1:4" x14ac:dyDescent="0.25">
      <c r="A6" s="11" t="s">
        <v>13</v>
      </c>
      <c r="B6" s="4">
        <v>112</v>
      </c>
    </row>
    <row r="7" spans="1:4" x14ac:dyDescent="0.25">
      <c r="A7" s="11" t="s">
        <v>14</v>
      </c>
      <c r="B7" s="4">
        <v>16</v>
      </c>
    </row>
    <row r="8" spans="1:4" x14ac:dyDescent="0.25">
      <c r="A8" s="10"/>
    </row>
    <row r="9" spans="1:4" x14ac:dyDescent="0.25">
      <c r="A9" s="11" t="s">
        <v>1</v>
      </c>
      <c r="B9" s="3">
        <f>B4</f>
        <v>0</v>
      </c>
    </row>
    <row r="10" spans="1:4" x14ac:dyDescent="0.25">
      <c r="A10" s="11" t="s">
        <v>2</v>
      </c>
      <c r="B10" s="3">
        <f>B9+B6-1</f>
        <v>111</v>
      </c>
    </row>
    <row r="11" spans="1:4" x14ac:dyDescent="0.25">
      <c r="A11" s="10"/>
    </row>
    <row r="12" spans="1:4" x14ac:dyDescent="0.25">
      <c r="A12" s="10"/>
    </row>
    <row r="13" spans="1:4" ht="17.25" x14ac:dyDescent="0.25">
      <c r="A13" s="98" t="s">
        <v>124</v>
      </c>
      <c r="B13" s="52"/>
      <c r="C13" s="88">
        <v>1</v>
      </c>
    </row>
    <row r="14" spans="1:4" x14ac:dyDescent="0.25">
      <c r="A14" s="10" t="s">
        <v>12</v>
      </c>
      <c r="B14" s="51"/>
    </row>
    <row r="15" spans="1:4" x14ac:dyDescent="0.25">
      <c r="A15" s="12" t="s">
        <v>5</v>
      </c>
      <c r="B15" s="96" t="e">
        <f>VLOOKUP(B14,Dropdown!A2:B7,2,FALSE)</f>
        <v>#N/A</v>
      </c>
    </row>
    <row r="16" spans="1:4" x14ac:dyDescent="0.25">
      <c r="A16" s="12" t="s">
        <v>16</v>
      </c>
      <c r="B16" s="96" t="e">
        <f>B15*B20</f>
        <v>#N/A</v>
      </c>
    </row>
    <row r="17" spans="1:4" x14ac:dyDescent="0.25">
      <c r="A17" s="10"/>
    </row>
    <row r="18" spans="1:4" x14ac:dyDescent="0.25">
      <c r="A18" s="10"/>
    </row>
    <row r="19" spans="1:4" x14ac:dyDescent="0.25">
      <c r="A19" s="11" t="s">
        <v>15</v>
      </c>
      <c r="B19" s="55"/>
    </row>
    <row r="20" spans="1:4" x14ac:dyDescent="0.25">
      <c r="A20" s="11" t="s">
        <v>3</v>
      </c>
      <c r="B20" s="4">
        <v>39</v>
      </c>
    </row>
    <row r="21" spans="1:4" x14ac:dyDescent="0.25">
      <c r="A21" s="10"/>
    </row>
    <row r="22" spans="1:4" x14ac:dyDescent="0.25">
      <c r="A22" s="11" t="s">
        <v>4</v>
      </c>
      <c r="B22" s="5">
        <f>ROUND((B19/B20*0.94),4)*B13</f>
        <v>0</v>
      </c>
    </row>
    <row r="23" spans="1:4" ht="17.25" x14ac:dyDescent="0.25">
      <c r="A23" s="2" t="s">
        <v>72</v>
      </c>
      <c r="B23" s="9" t="e">
        <f>B16/B20*B19*B13</f>
        <v>#N/A</v>
      </c>
      <c r="C23" s="88">
        <v>2</v>
      </c>
    </row>
    <row r="28" spans="1:4" x14ac:dyDescent="0.25">
      <c r="A28" s="6" t="s">
        <v>81</v>
      </c>
    </row>
    <row r="29" spans="1:4" ht="32.25" customHeight="1" x14ac:dyDescent="0.25">
      <c r="A29" s="99" t="s">
        <v>125</v>
      </c>
      <c r="B29" s="99"/>
      <c r="C29" s="95"/>
      <c r="D29" s="80"/>
    </row>
    <row r="30" spans="1:4" ht="62.25" customHeight="1" x14ac:dyDescent="0.25">
      <c r="A30" s="101" t="s">
        <v>127</v>
      </c>
      <c r="B30" s="101"/>
      <c r="C30" s="89"/>
    </row>
    <row r="31" spans="1:4" ht="48.75" customHeight="1" x14ac:dyDescent="0.25">
      <c r="A31" s="99" t="s">
        <v>130</v>
      </c>
      <c r="B31" s="99"/>
    </row>
    <row r="32" spans="1:4" x14ac:dyDescent="0.25">
      <c r="A32" s="90"/>
      <c r="B32" s="91"/>
    </row>
    <row r="33" spans="1:2" ht="60" customHeight="1" x14ac:dyDescent="0.25">
      <c r="A33" s="100" t="s">
        <v>80</v>
      </c>
      <c r="B33" s="100"/>
    </row>
  </sheetData>
  <mergeCells count="4">
    <mergeCell ref="A31:B31"/>
    <mergeCell ref="A33:B33"/>
    <mergeCell ref="A30:B30"/>
    <mergeCell ref="A29:B29"/>
  </mergeCells>
  <pageMargins left="0.7" right="0.7" top="0.78740157499999996" bottom="0.78740157499999996" header="0.3" footer="0.3"/>
  <pageSetup paperSize="9" scale="7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Dropdown!$A$1:$A$7</xm:f>
          </x14:formula1>
          <xm:sqref>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H55"/>
  <sheetViews>
    <sheetView topLeftCell="A22" zoomScale="115" zoomScaleNormal="115" zoomScaleSheetLayoutView="100" workbookViewId="0">
      <selection activeCell="D44" sqref="D44"/>
    </sheetView>
  </sheetViews>
  <sheetFormatPr baseColWidth="10" defaultRowHeight="15" x14ac:dyDescent="0.25"/>
  <cols>
    <col min="1" max="1" width="28.5703125" customWidth="1"/>
    <col min="2" max="2" width="30.5703125" style="38" customWidth="1"/>
    <col min="3" max="3" width="24" customWidth="1"/>
    <col min="4" max="4" width="38.5703125" bestFit="1" customWidth="1"/>
  </cols>
  <sheetData>
    <row r="1" spans="1:8" ht="18.75" x14ac:dyDescent="0.3">
      <c r="A1" s="28" t="s">
        <v>83</v>
      </c>
      <c r="B1" s="35"/>
      <c r="C1" s="54"/>
      <c r="E1" s="25"/>
      <c r="F1" s="25"/>
      <c r="G1" s="25"/>
      <c r="H1" s="25"/>
    </row>
    <row r="2" spans="1:8" x14ac:dyDescent="0.25">
      <c r="A2" s="10"/>
      <c r="B2" s="36"/>
      <c r="E2" s="25"/>
      <c r="F2" s="25"/>
      <c r="G2" s="25"/>
      <c r="H2" s="25"/>
    </row>
    <row r="3" spans="1:8" x14ac:dyDescent="0.25">
      <c r="A3" s="102" t="s">
        <v>129</v>
      </c>
      <c r="B3" s="102"/>
      <c r="C3" s="60"/>
      <c r="E3" s="25"/>
      <c r="F3" s="25"/>
      <c r="G3" s="25"/>
      <c r="H3" s="25"/>
    </row>
    <row r="4" spans="1:8" x14ac:dyDescent="0.25">
      <c r="A4" s="102" t="s">
        <v>77</v>
      </c>
      <c r="B4" s="102"/>
      <c r="C4" s="61"/>
      <c r="E4" s="25"/>
      <c r="F4" s="25"/>
      <c r="G4" s="25"/>
      <c r="H4" s="25"/>
    </row>
    <row r="5" spans="1:8" ht="9" customHeight="1" x14ac:dyDescent="0.25">
      <c r="A5" s="10"/>
      <c r="B5" s="36"/>
      <c r="E5" s="25"/>
      <c r="F5" s="25"/>
      <c r="G5" s="25"/>
      <c r="H5" s="25"/>
    </row>
    <row r="6" spans="1:8" x14ac:dyDescent="0.25">
      <c r="A6" s="102" t="s">
        <v>76</v>
      </c>
      <c r="B6" s="102"/>
      <c r="C6" s="19">
        <f>IF(C4="Ja",15,10)</f>
        <v>10</v>
      </c>
      <c r="E6" s="25"/>
      <c r="F6" s="25"/>
      <c r="G6" s="25"/>
      <c r="H6" s="25"/>
    </row>
    <row r="7" spans="1:8" x14ac:dyDescent="0.25">
      <c r="A7" s="102" t="s">
        <v>75</v>
      </c>
      <c r="B7" s="102"/>
      <c r="C7" s="19">
        <f>C6/5</f>
        <v>2</v>
      </c>
      <c r="E7" s="25"/>
      <c r="F7" s="25"/>
      <c r="G7" s="25"/>
      <c r="H7" s="25"/>
    </row>
    <row r="8" spans="1:8" ht="8.25" customHeight="1" x14ac:dyDescent="0.25">
      <c r="A8" s="110"/>
      <c r="B8" s="110"/>
      <c r="E8" s="25"/>
      <c r="F8" s="25"/>
      <c r="G8" s="25"/>
      <c r="H8" s="25"/>
    </row>
    <row r="9" spans="1:8" x14ac:dyDescent="0.25">
      <c r="A9" s="102" t="s">
        <v>78</v>
      </c>
      <c r="B9" s="102"/>
      <c r="C9" s="31">
        <f>C3</f>
        <v>0</v>
      </c>
    </row>
    <row r="10" spans="1:8" x14ac:dyDescent="0.25">
      <c r="A10" s="102" t="s">
        <v>79</v>
      </c>
      <c r="B10" s="102"/>
      <c r="C10" s="31">
        <f>C9+180</f>
        <v>180</v>
      </c>
    </row>
    <row r="11" spans="1:8" ht="9" customHeight="1" x14ac:dyDescent="0.25">
      <c r="A11" s="110"/>
      <c r="B11" s="110"/>
    </row>
    <row r="12" spans="1:8" x14ac:dyDescent="0.25">
      <c r="A12" s="102" t="s">
        <v>74</v>
      </c>
      <c r="B12" s="102"/>
      <c r="C12" s="63"/>
    </row>
    <row r="13" spans="1:8" x14ac:dyDescent="0.25">
      <c r="A13" s="102" t="s">
        <v>12</v>
      </c>
      <c r="B13" s="102"/>
      <c r="C13" s="62"/>
    </row>
    <row r="14" spans="1:8" x14ac:dyDescent="0.25">
      <c r="A14" s="102" t="s">
        <v>5</v>
      </c>
      <c r="B14" s="102"/>
      <c r="C14" s="32" t="e">
        <f>VLOOKUP(C13,Dropdown!A2:B7,2,FALSE)</f>
        <v>#N/A</v>
      </c>
    </row>
    <row r="15" spans="1:8" x14ac:dyDescent="0.25">
      <c r="A15" s="102" t="s">
        <v>16</v>
      </c>
      <c r="B15" s="102"/>
      <c r="C15" s="32" t="e">
        <f>C14*C17</f>
        <v>#N/A</v>
      </c>
    </row>
    <row r="16" spans="1:8" ht="8.25" customHeight="1" x14ac:dyDescent="0.25">
      <c r="A16" s="110"/>
      <c r="B16" s="110"/>
    </row>
    <row r="17" spans="1:4" x14ac:dyDescent="0.25">
      <c r="A17" s="102" t="s">
        <v>3</v>
      </c>
      <c r="B17" s="102"/>
      <c r="C17" s="19">
        <v>39</v>
      </c>
    </row>
    <row r="18" spans="1:4" ht="8.25" customHeight="1" x14ac:dyDescent="0.25">
      <c r="A18" s="112"/>
      <c r="B18" s="112"/>
    </row>
    <row r="19" spans="1:4" x14ac:dyDescent="0.25">
      <c r="A19" s="111" t="s">
        <v>82</v>
      </c>
      <c r="B19" s="111"/>
      <c r="C19" s="33">
        <f>ROUND((C7/C17*0.94),4)*C12</f>
        <v>0</v>
      </c>
    </row>
    <row r="20" spans="1:4" ht="17.25" x14ac:dyDescent="0.25">
      <c r="A20" s="107" t="s">
        <v>73</v>
      </c>
      <c r="B20" s="107"/>
      <c r="C20" s="46" t="e">
        <f>C15/C17*C12*C7</f>
        <v>#N/A</v>
      </c>
      <c r="D20" s="88">
        <v>1</v>
      </c>
    </row>
    <row r="21" spans="1:4" x14ac:dyDescent="0.25">
      <c r="A21" s="26"/>
      <c r="B21" s="26"/>
      <c r="C21" s="27"/>
    </row>
    <row r="22" spans="1:4" s="45" customFormat="1" ht="15.75" x14ac:dyDescent="0.25">
      <c r="A22" s="43" t="s">
        <v>88</v>
      </c>
      <c r="B22" s="43"/>
      <c r="C22" s="44"/>
    </row>
    <row r="23" spans="1:4" x14ac:dyDescent="0.25">
      <c r="A23" s="108" t="s">
        <v>84</v>
      </c>
      <c r="B23" s="109"/>
      <c r="C23" s="34" t="s">
        <v>85</v>
      </c>
    </row>
    <row r="24" spans="1:4" x14ac:dyDescent="0.25">
      <c r="A24" s="105"/>
      <c r="B24" s="104"/>
      <c r="C24" s="50"/>
      <c r="D24" s="25" t="str">
        <f>IF(A24&gt;C$10,"Bezug nach 6 Monate - Anspruch verfallen","")</f>
        <v/>
      </c>
    </row>
    <row r="25" spans="1:4" x14ac:dyDescent="0.25">
      <c r="A25" s="105"/>
      <c r="B25" s="104"/>
      <c r="C25" s="50"/>
      <c r="D25" s="25" t="str">
        <f t="shared" ref="D25:D33" si="0">IF(A25&gt;C$10,"Bezug nach 6 Monate - Anspruch verfallen","")</f>
        <v/>
      </c>
    </row>
    <row r="26" spans="1:4" x14ac:dyDescent="0.25">
      <c r="A26" s="105"/>
      <c r="B26" s="104"/>
      <c r="C26" s="50"/>
      <c r="D26" s="25" t="str">
        <f t="shared" si="0"/>
        <v/>
      </c>
    </row>
    <row r="27" spans="1:4" x14ac:dyDescent="0.25">
      <c r="A27" s="105"/>
      <c r="B27" s="104"/>
      <c r="C27" s="50"/>
      <c r="D27" s="25" t="str">
        <f t="shared" si="0"/>
        <v/>
      </c>
    </row>
    <row r="28" spans="1:4" x14ac:dyDescent="0.25">
      <c r="A28" s="105"/>
      <c r="B28" s="104"/>
      <c r="C28" s="50"/>
      <c r="D28" s="25" t="str">
        <f>IF(A28&gt;C$10,"Bezug nach 6 Monate - Anspruch verfallen","")</f>
        <v/>
      </c>
    </row>
    <row r="29" spans="1:4" x14ac:dyDescent="0.25">
      <c r="A29" s="103"/>
      <c r="B29" s="104"/>
      <c r="C29" s="50"/>
      <c r="D29" s="25" t="str">
        <f t="shared" si="0"/>
        <v/>
      </c>
    </row>
    <row r="30" spans="1:4" x14ac:dyDescent="0.25">
      <c r="A30" s="105"/>
      <c r="B30" s="104"/>
      <c r="C30" s="50"/>
      <c r="D30" s="25" t="str">
        <f t="shared" si="0"/>
        <v/>
      </c>
    </row>
    <row r="31" spans="1:4" x14ac:dyDescent="0.25">
      <c r="A31" s="103"/>
      <c r="B31" s="104"/>
      <c r="C31" s="50"/>
      <c r="D31" s="25" t="str">
        <f t="shared" si="0"/>
        <v/>
      </c>
    </row>
    <row r="32" spans="1:4" x14ac:dyDescent="0.25">
      <c r="A32" s="103"/>
      <c r="B32" s="104"/>
      <c r="C32" s="50"/>
      <c r="D32" s="25" t="str">
        <f t="shared" si="0"/>
        <v/>
      </c>
    </row>
    <row r="33" spans="1:4" x14ac:dyDescent="0.25">
      <c r="A33" s="103"/>
      <c r="B33" s="104"/>
      <c r="C33" s="50"/>
      <c r="D33" s="25" t="str">
        <f t="shared" si="0"/>
        <v/>
      </c>
    </row>
    <row r="34" spans="1:4" x14ac:dyDescent="0.25">
      <c r="B34" s="29" t="s">
        <v>20</v>
      </c>
      <c r="C34" s="47">
        <f>SUM(C24:C33)</f>
        <v>0</v>
      </c>
      <c r="D34" s="25" t="e">
        <f>IF(C34&gt;C20,"zu hoher Bezug","")</f>
        <v>#N/A</v>
      </c>
    </row>
    <row r="35" spans="1:4" x14ac:dyDescent="0.25">
      <c r="B35" s="29"/>
      <c r="C35" s="30"/>
    </row>
    <row r="36" spans="1:4" x14ac:dyDescent="0.25">
      <c r="B36" s="29"/>
      <c r="C36" s="30"/>
    </row>
    <row r="37" spans="1:4" x14ac:dyDescent="0.25">
      <c r="A37" s="41"/>
      <c r="B37" s="29"/>
      <c r="C37" s="30"/>
    </row>
    <row r="38" spans="1:4" x14ac:dyDescent="0.25">
      <c r="A38" s="42" t="s">
        <v>87</v>
      </c>
      <c r="B38" s="40" t="s">
        <v>86</v>
      </c>
      <c r="C38" s="38"/>
    </row>
    <row r="39" spans="1:4" x14ac:dyDescent="0.25">
      <c r="A39" s="26"/>
      <c r="B39" s="26"/>
      <c r="C39" s="30"/>
    </row>
    <row r="41" spans="1:4" ht="13.5" customHeight="1" x14ac:dyDescent="0.25">
      <c r="A41" s="6" t="s">
        <v>81</v>
      </c>
      <c r="B41" s="39"/>
      <c r="C41" s="10"/>
    </row>
    <row r="42" spans="1:4" ht="63" customHeight="1" x14ac:dyDescent="0.25">
      <c r="A42" s="106" t="s">
        <v>120</v>
      </c>
      <c r="B42" s="106"/>
      <c r="C42" s="106"/>
    </row>
    <row r="43" spans="1:4" x14ac:dyDescent="0.25">
      <c r="A43" s="93"/>
      <c r="B43" s="94"/>
      <c r="C43" s="93"/>
    </row>
    <row r="44" spans="1:4" ht="51" customHeight="1" x14ac:dyDescent="0.25">
      <c r="A44" s="99" t="s">
        <v>131</v>
      </c>
      <c r="B44" s="99"/>
      <c r="C44" s="99"/>
    </row>
    <row r="45" spans="1:4" ht="9.75" customHeight="1" x14ac:dyDescent="0.25">
      <c r="A45" s="93"/>
      <c r="B45" s="94"/>
      <c r="C45" s="93"/>
    </row>
    <row r="46" spans="1:4" ht="45" customHeight="1" x14ac:dyDescent="0.25">
      <c r="A46" s="100" t="s">
        <v>80</v>
      </c>
      <c r="B46" s="100"/>
      <c r="C46" s="100"/>
    </row>
    <row r="47" spans="1:4" x14ac:dyDescent="0.25">
      <c r="A47" s="48"/>
      <c r="B47" s="49"/>
      <c r="C47" s="48"/>
    </row>
    <row r="51" spans="1:2" x14ac:dyDescent="0.25">
      <c r="A51" s="24"/>
      <c r="B51" s="37"/>
    </row>
    <row r="52" spans="1:2" x14ac:dyDescent="0.25">
      <c r="A52" s="24"/>
      <c r="B52" s="37"/>
    </row>
    <row r="54" spans="1:2" x14ac:dyDescent="0.25">
      <c r="A54" s="24"/>
      <c r="B54" s="37"/>
    </row>
    <row r="55" spans="1:2" x14ac:dyDescent="0.25">
      <c r="A55" s="24"/>
      <c r="B55" s="37"/>
    </row>
  </sheetData>
  <mergeCells count="31">
    <mergeCell ref="A3:B3"/>
    <mergeCell ref="A4:B4"/>
    <mergeCell ref="A6:B6"/>
    <mergeCell ref="A20:B20"/>
    <mergeCell ref="A23:B23"/>
    <mergeCell ref="A7:B7"/>
    <mergeCell ref="A8:B8"/>
    <mergeCell ref="A9:B9"/>
    <mergeCell ref="A10:B10"/>
    <mergeCell ref="A11:B11"/>
    <mergeCell ref="A19:B19"/>
    <mergeCell ref="A18:B18"/>
    <mergeCell ref="A16:B16"/>
    <mergeCell ref="A12:B12"/>
    <mergeCell ref="A13:B13"/>
    <mergeCell ref="A14:B14"/>
    <mergeCell ref="A15:B15"/>
    <mergeCell ref="A17:B17"/>
    <mergeCell ref="A46:C46"/>
    <mergeCell ref="A33:B33"/>
    <mergeCell ref="A25:B25"/>
    <mergeCell ref="A24:B24"/>
    <mergeCell ref="A26:B26"/>
    <mergeCell ref="A44:C44"/>
    <mergeCell ref="A42:C42"/>
    <mergeCell ref="A32:B32"/>
    <mergeCell ref="A31:B31"/>
    <mergeCell ref="A30:B30"/>
    <mergeCell ref="A29:B29"/>
    <mergeCell ref="A28:B28"/>
    <mergeCell ref="A27:B27"/>
  </mergeCells>
  <pageMargins left="0.70866141732283472" right="0.70866141732283472" top="0.78740157480314965" bottom="0.59055118110236227" header="0.31496062992125984" footer="0.31496062992125984"/>
  <pageSetup paperSize="9" fitToHeight="0" orientation="portrait"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Dropdown!$G$1:$G$3</xm:f>
          </x14:formula1>
          <xm:sqref>C4</xm:sqref>
        </x14:dataValidation>
        <x14:dataValidation type="list" allowBlank="1" showInputMessage="1" showErrorMessage="1">
          <x14:formula1>
            <xm:f>Dropdown!$A$1:$A$7</xm:f>
          </x14:formula1>
          <xm:sqref>C13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46"/>
  <sheetViews>
    <sheetView topLeftCell="A31" zoomScale="115" zoomScaleNormal="115" workbookViewId="0">
      <selection activeCell="B8" sqref="B8"/>
    </sheetView>
  </sheetViews>
  <sheetFormatPr baseColWidth="10" defaultRowHeight="15" x14ac:dyDescent="0.25"/>
  <cols>
    <col min="1" max="1" width="66.7109375" customWidth="1"/>
    <col min="2" max="2" width="21.42578125" customWidth="1"/>
    <col min="3" max="3" width="17.7109375" bestFit="1" customWidth="1"/>
    <col min="6" max="6" width="14.42578125" customWidth="1"/>
  </cols>
  <sheetData>
    <row r="1" spans="1:3" ht="18.75" x14ac:dyDescent="0.3">
      <c r="A1" s="1" t="s">
        <v>113</v>
      </c>
      <c r="B1" s="75"/>
    </row>
    <row r="3" spans="1:3" x14ac:dyDescent="0.25">
      <c r="A3" s="22" t="s">
        <v>91</v>
      </c>
    </row>
    <row r="4" spans="1:3" x14ac:dyDescent="0.25">
      <c r="A4" s="11" t="s">
        <v>92</v>
      </c>
      <c r="B4" s="74"/>
    </row>
    <row r="5" spans="1:3" x14ac:dyDescent="0.25">
      <c r="A5" s="11" t="s">
        <v>93</v>
      </c>
      <c r="B5" s="53"/>
    </row>
    <row r="6" spans="1:3" x14ac:dyDescent="0.25">
      <c r="A6" s="10"/>
    </row>
    <row r="7" spans="1:3" x14ac:dyDescent="0.25">
      <c r="A7" s="22" t="s">
        <v>94</v>
      </c>
    </row>
    <row r="8" spans="1:3" x14ac:dyDescent="0.25">
      <c r="A8" s="11" t="s">
        <v>112</v>
      </c>
      <c r="B8" s="73"/>
    </row>
    <row r="9" spans="1:3" x14ac:dyDescent="0.25">
      <c r="A9" s="11" t="s">
        <v>95</v>
      </c>
      <c r="B9" s="66">
        <f>B8*8.4</f>
        <v>0</v>
      </c>
    </row>
    <row r="10" spans="1:3" x14ac:dyDescent="0.25">
      <c r="A10" s="36"/>
      <c r="B10" s="67"/>
      <c r="C10" s="38"/>
    </row>
    <row r="11" spans="1:3" x14ac:dyDescent="0.25">
      <c r="A11" s="26" t="s">
        <v>98</v>
      </c>
      <c r="B11" s="67"/>
      <c r="C11" s="38"/>
    </row>
    <row r="12" spans="1:3" x14ac:dyDescent="0.25">
      <c r="A12" s="11" t="s">
        <v>12</v>
      </c>
      <c r="B12" s="51"/>
      <c r="C12" s="38"/>
    </row>
    <row r="13" spans="1:3" x14ac:dyDescent="0.25">
      <c r="A13" s="11" t="s">
        <v>97</v>
      </c>
      <c r="B13" s="15" t="e">
        <f>VLOOKUP(B12,Dropdown!A2:B7,2,FALSE)</f>
        <v>#N/A</v>
      </c>
      <c r="C13" s="76"/>
    </row>
    <row r="14" spans="1:3" x14ac:dyDescent="0.25">
      <c r="A14" s="11" t="s">
        <v>96</v>
      </c>
      <c r="B14" s="15" t="e">
        <f>B13*39</f>
        <v>#N/A</v>
      </c>
      <c r="C14" s="76"/>
    </row>
    <row r="15" spans="1:3" s="24" customFormat="1" x14ac:dyDescent="0.25">
      <c r="A15" s="65" t="s">
        <v>89</v>
      </c>
      <c r="B15" s="65">
        <v>1906</v>
      </c>
      <c r="C15" s="77"/>
    </row>
    <row r="16" spans="1:3" x14ac:dyDescent="0.25">
      <c r="A16" s="36"/>
      <c r="B16" s="68"/>
      <c r="C16" s="76"/>
    </row>
    <row r="17" spans="1:3" x14ac:dyDescent="0.25">
      <c r="A17" s="69" t="s">
        <v>99</v>
      </c>
      <c r="B17" s="68"/>
      <c r="C17" s="76"/>
    </row>
    <row r="18" spans="1:3" s="10" customFormat="1" x14ac:dyDescent="0.25">
      <c r="A18" s="11" t="s">
        <v>90</v>
      </c>
      <c r="B18" s="64">
        <f>B9/B15</f>
        <v>0</v>
      </c>
      <c r="C18" s="78"/>
    </row>
    <row r="19" spans="1:3" x14ac:dyDescent="0.25">
      <c r="A19" s="2" t="s">
        <v>72</v>
      </c>
      <c r="B19" s="9" t="e">
        <f>B14*(B18/0.94)</f>
        <v>#N/A</v>
      </c>
      <c r="C19" s="79"/>
    </row>
    <row r="20" spans="1:3" x14ac:dyDescent="0.25">
      <c r="A20" s="36"/>
      <c r="B20" s="38"/>
      <c r="C20" s="76"/>
    </row>
    <row r="21" spans="1:3" x14ac:dyDescent="0.25">
      <c r="C21" s="80"/>
    </row>
    <row r="22" spans="1:3" x14ac:dyDescent="0.25">
      <c r="A22" s="22" t="s">
        <v>100</v>
      </c>
      <c r="B22" s="70" t="s">
        <v>30</v>
      </c>
      <c r="C22" s="80"/>
    </row>
    <row r="23" spans="1:3" x14ac:dyDescent="0.25">
      <c r="A23" s="55"/>
      <c r="B23" s="55"/>
      <c r="C23" s="80"/>
    </row>
    <row r="24" spans="1:3" x14ac:dyDescent="0.25">
      <c r="A24" s="55"/>
      <c r="B24" s="55"/>
      <c r="C24" s="80"/>
    </row>
    <row r="25" spans="1:3" x14ac:dyDescent="0.25">
      <c r="A25" s="55"/>
      <c r="B25" s="55"/>
    </row>
    <row r="26" spans="1:3" x14ac:dyDescent="0.25">
      <c r="A26" s="55"/>
      <c r="B26" s="55"/>
    </row>
    <row r="27" spans="1:3" x14ac:dyDescent="0.25">
      <c r="A27" s="55"/>
      <c r="B27" s="55"/>
    </row>
    <row r="28" spans="1:3" x14ac:dyDescent="0.25">
      <c r="A28" s="22" t="s">
        <v>103</v>
      </c>
      <c r="B28" s="71" t="e">
        <f>B19-SUM(B23:B27)</f>
        <v>#N/A</v>
      </c>
    </row>
    <row r="29" spans="1:3" x14ac:dyDescent="0.25">
      <c r="A29" s="38"/>
      <c r="B29" s="38"/>
      <c r="C29" s="38"/>
    </row>
    <row r="31" spans="1:3" ht="15.75" x14ac:dyDescent="0.25">
      <c r="A31" s="85" t="s">
        <v>116</v>
      </c>
    </row>
    <row r="32" spans="1:3" x14ac:dyDescent="0.25">
      <c r="A32" s="6" t="s">
        <v>114</v>
      </c>
    </row>
    <row r="33" spans="1:7" x14ac:dyDescent="0.25">
      <c r="A33" s="112" t="s">
        <v>123</v>
      </c>
      <c r="B33" s="112"/>
      <c r="C33" s="112"/>
      <c r="D33" s="112"/>
      <c r="E33" s="112"/>
      <c r="F33" s="112"/>
      <c r="G33" s="112"/>
    </row>
    <row r="34" spans="1:7" x14ac:dyDescent="0.25">
      <c r="A34" s="84" t="s">
        <v>110</v>
      </c>
    </row>
    <row r="35" spans="1:7" x14ac:dyDescent="0.25">
      <c r="A35" s="24"/>
    </row>
    <row r="44" spans="1:7" x14ac:dyDescent="0.25">
      <c r="A44" s="83" t="s">
        <v>115</v>
      </c>
    </row>
    <row r="45" spans="1:7" ht="44.25" customHeight="1" x14ac:dyDescent="0.25">
      <c r="A45" s="113" t="s">
        <v>117</v>
      </c>
      <c r="B45" s="113"/>
      <c r="C45" s="113"/>
      <c r="D45" s="113"/>
      <c r="E45" s="113"/>
      <c r="F45" s="113"/>
    </row>
    <row r="46" spans="1:7" x14ac:dyDescent="0.25">
      <c r="A46" s="84" t="s">
        <v>110</v>
      </c>
    </row>
  </sheetData>
  <mergeCells count="2">
    <mergeCell ref="A33:G33"/>
    <mergeCell ref="A45:F45"/>
  </mergeCell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Dropdown!$A$1:$A$7</xm:f>
          </x14:formula1>
          <xm:sqref>B12</xm:sqref>
        </x14:dataValidation>
        <x14:dataValidation type="list" allowBlank="1" showInputMessage="1" showErrorMessage="1">
          <x14:formula1>
            <xm:f>Dropdown!$H$2:$H$9</xm:f>
          </x14:formula1>
          <xm:sqref>A23:A27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27"/>
  <sheetViews>
    <sheetView zoomScaleNormal="100" workbookViewId="0">
      <selection activeCell="E33" sqref="E33"/>
    </sheetView>
  </sheetViews>
  <sheetFormatPr baseColWidth="10" defaultRowHeight="15" x14ac:dyDescent="0.25"/>
  <cols>
    <col min="1" max="1" width="71.7109375" bestFit="1" customWidth="1"/>
    <col min="2" max="2" width="27" customWidth="1"/>
    <col min="3" max="3" width="17.7109375" bestFit="1" customWidth="1"/>
  </cols>
  <sheetData>
    <row r="1" spans="1:3" ht="18.75" x14ac:dyDescent="0.3">
      <c r="A1" s="1" t="s">
        <v>67</v>
      </c>
      <c r="B1" s="54"/>
    </row>
    <row r="2" spans="1:3" x14ac:dyDescent="0.25">
      <c r="A2" s="10"/>
    </row>
    <row r="3" spans="1:3" x14ac:dyDescent="0.25">
      <c r="A3" s="2" t="s">
        <v>1</v>
      </c>
      <c r="B3" s="53"/>
    </row>
    <row r="4" spans="1:3" x14ac:dyDescent="0.25">
      <c r="A4" s="2" t="s">
        <v>2</v>
      </c>
      <c r="B4" s="53"/>
    </row>
    <row r="5" spans="1:3" x14ac:dyDescent="0.25">
      <c r="A5" s="10"/>
    </row>
    <row r="6" spans="1:3" x14ac:dyDescent="0.25">
      <c r="A6" s="10"/>
    </row>
    <row r="7" spans="1:3" ht="15.75" customHeight="1" x14ac:dyDescent="0.25">
      <c r="A7" s="11" t="s">
        <v>119</v>
      </c>
      <c r="B7" s="52">
        <v>0.7</v>
      </c>
      <c r="C7" s="88">
        <v>1</v>
      </c>
    </row>
    <row r="8" spans="1:3" x14ac:dyDescent="0.25">
      <c r="A8" s="65" t="s">
        <v>69</v>
      </c>
      <c r="B8" s="56" t="s">
        <v>71</v>
      </c>
    </row>
    <row r="9" spans="1:3" x14ac:dyDescent="0.25">
      <c r="A9" s="11" t="s">
        <v>12</v>
      </c>
      <c r="B9" s="51" t="s">
        <v>11</v>
      </c>
    </row>
    <row r="10" spans="1:3" x14ac:dyDescent="0.25">
      <c r="A10" s="11" t="s">
        <v>5</v>
      </c>
      <c r="B10" s="15">
        <f>IF(B8="Ja",(VLOOKUP(B9,Dropdown!A2:B7,2,FALSE))*0.88,VLOOKUP(B9,Dropdown!A2:B7,2,FALSE))</f>
        <v>25</v>
      </c>
    </row>
    <row r="11" spans="1:3" x14ac:dyDescent="0.25">
      <c r="A11" s="11" t="s">
        <v>16</v>
      </c>
      <c r="B11" s="15">
        <f>B10*B15</f>
        <v>975</v>
      </c>
    </row>
    <row r="12" spans="1:3" x14ac:dyDescent="0.25">
      <c r="A12" s="10"/>
    </row>
    <row r="13" spans="1:3" x14ac:dyDescent="0.25">
      <c r="A13" s="10"/>
    </row>
    <row r="14" spans="1:3" x14ac:dyDescent="0.25">
      <c r="A14" s="11" t="s">
        <v>19</v>
      </c>
      <c r="B14" s="59">
        <v>39</v>
      </c>
      <c r="C14" s="25"/>
    </row>
    <row r="15" spans="1:3" x14ac:dyDescent="0.25">
      <c r="A15" s="11" t="s">
        <v>3</v>
      </c>
      <c r="B15" s="97">
        <v>39</v>
      </c>
    </row>
    <row r="16" spans="1:3" x14ac:dyDescent="0.25">
      <c r="A16" s="10"/>
    </row>
    <row r="17" spans="1:3" ht="17.25" x14ac:dyDescent="0.25">
      <c r="A17" s="2" t="s">
        <v>72</v>
      </c>
      <c r="B17" s="9">
        <f>B11/B15*B14*B7</f>
        <v>682.5</v>
      </c>
      <c r="C17" s="88">
        <v>2</v>
      </c>
    </row>
    <row r="21" spans="1:3" x14ac:dyDescent="0.25">
      <c r="A21" s="6" t="s">
        <v>81</v>
      </c>
    </row>
    <row r="22" spans="1:3" ht="64.5" customHeight="1" x14ac:dyDescent="0.25">
      <c r="A22" s="114" t="s">
        <v>126</v>
      </c>
      <c r="B22" s="114"/>
      <c r="C22" s="87"/>
    </row>
    <row r="23" spans="1:3" ht="32.65" customHeight="1" x14ac:dyDescent="0.25">
      <c r="A23" s="101" t="s">
        <v>121</v>
      </c>
      <c r="B23" s="101"/>
      <c r="C23" s="92"/>
    </row>
    <row r="24" spans="1:3" x14ac:dyDescent="0.25">
      <c r="A24" s="86"/>
      <c r="B24" s="86"/>
      <c r="C24" s="86"/>
    </row>
    <row r="25" spans="1:3" ht="44.65" customHeight="1" x14ac:dyDescent="0.25">
      <c r="A25" s="100" t="s">
        <v>80</v>
      </c>
      <c r="B25" s="100"/>
    </row>
    <row r="26" spans="1:3" x14ac:dyDescent="0.25">
      <c r="A26" s="24"/>
    </row>
    <row r="27" spans="1:3" x14ac:dyDescent="0.25">
      <c r="A27" s="24"/>
    </row>
  </sheetData>
  <mergeCells count="3">
    <mergeCell ref="A22:B22"/>
    <mergeCell ref="A23:B23"/>
    <mergeCell ref="A25:B25"/>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Dropdown!$A$1:$A$7</xm:f>
          </x14:formula1>
          <xm:sqref>B9</xm:sqref>
        </x14:dataValidation>
        <x14:dataValidation type="list" allowBlank="1" showInputMessage="1" showErrorMessage="1">
          <x14:formula1>
            <xm:f>Dropdown!$G$1:$G$3</xm:f>
          </x14:formula1>
          <xm:sqref>B8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Normal="100" workbookViewId="0">
      <selection activeCell="A32" sqref="A32:A41"/>
    </sheetView>
  </sheetViews>
  <sheetFormatPr baseColWidth="10" defaultRowHeight="15" x14ac:dyDescent="0.25"/>
  <cols>
    <col min="1" max="1" width="23.28515625" customWidth="1"/>
    <col min="5" max="5" width="12.140625" customWidth="1"/>
  </cols>
  <sheetData>
    <row r="1" spans="1:14" ht="18.75" x14ac:dyDescent="0.3">
      <c r="A1" s="1" t="s">
        <v>26</v>
      </c>
    </row>
    <row r="3" spans="1:14" x14ac:dyDescent="0.25">
      <c r="A3" s="17" t="s">
        <v>57</v>
      </c>
      <c r="B3" s="18"/>
      <c r="C3" s="18"/>
      <c r="D3" s="19"/>
      <c r="E3" s="13" t="s">
        <v>27</v>
      </c>
      <c r="G3" t="s">
        <v>50</v>
      </c>
    </row>
    <row r="4" spans="1:14" x14ac:dyDescent="0.25">
      <c r="A4" s="17" t="s">
        <v>28</v>
      </c>
      <c r="B4" s="18"/>
      <c r="C4" s="18"/>
      <c r="D4" s="19"/>
      <c r="E4" s="4" t="s">
        <v>48</v>
      </c>
    </row>
    <row r="5" spans="1:14" x14ac:dyDescent="0.25">
      <c r="A5" s="17" t="s">
        <v>59</v>
      </c>
      <c r="B5" s="18"/>
      <c r="C5" s="18"/>
      <c r="D5" s="19"/>
      <c r="E5" s="13">
        <v>0</v>
      </c>
    </row>
    <row r="6" spans="1:14" x14ac:dyDescent="0.25">
      <c r="A6" s="17" t="s">
        <v>65</v>
      </c>
      <c r="B6" s="18"/>
      <c r="C6" s="18"/>
      <c r="D6" s="19"/>
      <c r="E6" s="21">
        <v>112</v>
      </c>
    </row>
    <row r="7" spans="1:14" x14ac:dyDescent="0.25">
      <c r="A7" s="17" t="s">
        <v>0</v>
      </c>
      <c r="B7" s="18"/>
      <c r="C7" s="18"/>
      <c r="D7" s="19"/>
      <c r="E7" s="3">
        <v>43136</v>
      </c>
    </row>
    <row r="8" spans="1:14" x14ac:dyDescent="0.25">
      <c r="A8" s="17" t="s">
        <v>32</v>
      </c>
      <c r="B8" s="18"/>
      <c r="C8" s="18"/>
      <c r="D8" s="19"/>
      <c r="E8" s="3">
        <f>E6+E7</f>
        <v>43248</v>
      </c>
    </row>
    <row r="12" spans="1:14" x14ac:dyDescent="0.25">
      <c r="B12" s="116" t="s">
        <v>48</v>
      </c>
      <c r="C12" s="116"/>
      <c r="D12" s="116"/>
      <c r="E12" s="116"/>
      <c r="F12" s="116"/>
      <c r="G12" s="116"/>
      <c r="H12" s="117" t="s">
        <v>49</v>
      </c>
      <c r="I12" s="117"/>
      <c r="J12" s="117"/>
      <c r="K12" s="117"/>
      <c r="L12" s="116" t="s">
        <v>48</v>
      </c>
      <c r="M12" s="116"/>
      <c r="N12" s="116"/>
    </row>
    <row r="14" spans="1:14" x14ac:dyDescent="0.25">
      <c r="A14" s="4" t="s">
        <v>43</v>
      </c>
      <c r="B14" s="4" t="s">
        <v>33</v>
      </c>
      <c r="C14" s="4" t="s">
        <v>34</v>
      </c>
      <c r="D14" s="4" t="s">
        <v>35</v>
      </c>
      <c r="E14" s="4" t="s">
        <v>36</v>
      </c>
      <c r="F14" s="4" t="s">
        <v>37</v>
      </c>
      <c r="G14" s="4" t="s">
        <v>38</v>
      </c>
      <c r="H14" s="20" t="s">
        <v>39</v>
      </c>
      <c r="I14" s="20" t="s">
        <v>40</v>
      </c>
      <c r="J14" s="20" t="s">
        <v>41</v>
      </c>
      <c r="K14" s="20" t="s">
        <v>42</v>
      </c>
      <c r="L14" s="4" t="s">
        <v>42</v>
      </c>
      <c r="M14" s="4" t="s">
        <v>44</v>
      </c>
      <c r="N14" s="4" t="s">
        <v>45</v>
      </c>
    </row>
    <row r="15" spans="1:14" x14ac:dyDescent="0.25">
      <c r="A15" s="4" t="s">
        <v>46</v>
      </c>
      <c r="B15" s="4">
        <v>4</v>
      </c>
      <c r="C15" s="4">
        <v>4</v>
      </c>
      <c r="D15" s="4">
        <v>2</v>
      </c>
      <c r="E15" s="4">
        <v>4</v>
      </c>
      <c r="F15" s="4">
        <v>2.5</v>
      </c>
      <c r="G15" s="4">
        <v>3</v>
      </c>
      <c r="H15" s="20">
        <v>4</v>
      </c>
      <c r="I15" s="20">
        <v>4</v>
      </c>
      <c r="J15" s="20">
        <v>2</v>
      </c>
      <c r="K15" s="20">
        <v>4</v>
      </c>
      <c r="L15" s="4">
        <v>0.5</v>
      </c>
      <c r="M15" s="4">
        <v>4</v>
      </c>
      <c r="N15" s="4">
        <v>1</v>
      </c>
    </row>
    <row r="16" spans="1:14" x14ac:dyDescent="0.25">
      <c r="A16" s="4" t="s">
        <v>47</v>
      </c>
      <c r="B16" s="115">
        <f>SUM(B15:G15)</f>
        <v>19.5</v>
      </c>
      <c r="C16" s="115"/>
      <c r="D16" s="115"/>
      <c r="E16" s="115"/>
      <c r="F16" s="115"/>
      <c r="G16" s="115"/>
      <c r="H16" s="115">
        <f>SUM(H15:N15)</f>
        <v>19.5</v>
      </c>
      <c r="I16" s="115"/>
      <c r="J16" s="115"/>
      <c r="K16" s="115"/>
      <c r="L16" s="115"/>
      <c r="M16" s="115"/>
      <c r="N16" s="115"/>
    </row>
    <row r="19" spans="1:4" x14ac:dyDescent="0.25">
      <c r="A19" s="22" t="s">
        <v>52</v>
      </c>
      <c r="B19" s="23" t="s">
        <v>30</v>
      </c>
      <c r="C19" s="23" t="s">
        <v>31</v>
      </c>
      <c r="D19" s="23" t="s">
        <v>54</v>
      </c>
    </row>
    <row r="20" spans="1:4" x14ac:dyDescent="0.25">
      <c r="A20" s="4" t="s">
        <v>51</v>
      </c>
      <c r="B20" s="4">
        <v>26</v>
      </c>
      <c r="C20" s="4">
        <f>SUM(B15:G15)</f>
        <v>19.5</v>
      </c>
      <c r="D20" s="4">
        <f>ROUND(100/25*B20/39*C20*0.94,2)</f>
        <v>48.88</v>
      </c>
    </row>
    <row r="21" spans="1:4" x14ac:dyDescent="0.25">
      <c r="A21" s="4" t="s">
        <v>29</v>
      </c>
      <c r="B21" s="4">
        <v>25</v>
      </c>
      <c r="C21" s="4">
        <f>SUM(H15:K15)</f>
        <v>14</v>
      </c>
      <c r="D21" s="4">
        <f t="shared" ref="D21:D22" si="0">ROUND(100/25*B21/39*C21*0.94,2)</f>
        <v>33.74</v>
      </c>
    </row>
    <row r="22" spans="1:4" x14ac:dyDescent="0.25">
      <c r="A22" s="4" t="s">
        <v>53</v>
      </c>
      <c r="B22" s="4">
        <v>26</v>
      </c>
      <c r="C22" s="4">
        <f>SUM(L15:N15)</f>
        <v>5.5</v>
      </c>
      <c r="D22" s="4">
        <f t="shared" si="0"/>
        <v>13.79</v>
      </c>
    </row>
    <row r="23" spans="1:4" x14ac:dyDescent="0.25">
      <c r="A23" s="2" t="s">
        <v>55</v>
      </c>
      <c r="B23" s="2"/>
      <c r="C23" s="2">
        <f>SUM(C20:C22)</f>
        <v>39</v>
      </c>
      <c r="D23" s="2">
        <f>SUM(D20:D22)</f>
        <v>96.41</v>
      </c>
    </row>
    <row r="24" spans="1:4" x14ac:dyDescent="0.25">
      <c r="A24" s="4" t="s">
        <v>56</v>
      </c>
      <c r="B24" s="4"/>
      <c r="C24" s="4"/>
      <c r="D24" s="8">
        <v>6</v>
      </c>
    </row>
    <row r="25" spans="1:4" x14ac:dyDescent="0.25">
      <c r="A25" s="2" t="s">
        <v>58</v>
      </c>
      <c r="B25" s="2"/>
      <c r="C25" s="2"/>
      <c r="D25" s="2">
        <f>D23+D24</f>
        <v>102.41</v>
      </c>
    </row>
    <row r="28" spans="1:4" x14ac:dyDescent="0.25">
      <c r="A28" s="22" t="s">
        <v>60</v>
      </c>
    </row>
    <row r="29" spans="1:4" x14ac:dyDescent="0.25">
      <c r="A29" t="s">
        <v>61</v>
      </c>
    </row>
    <row r="30" spans="1:4" x14ac:dyDescent="0.25">
      <c r="A30" t="s">
        <v>62</v>
      </c>
    </row>
    <row r="31" spans="1:4" x14ac:dyDescent="0.25">
      <c r="A31" t="s">
        <v>63</v>
      </c>
    </row>
    <row r="32" spans="1:4" x14ac:dyDescent="0.25">
      <c r="A32" t="s">
        <v>64</v>
      </c>
    </row>
  </sheetData>
  <mergeCells count="5">
    <mergeCell ref="B16:G16"/>
    <mergeCell ref="H16:N16"/>
    <mergeCell ref="B12:G12"/>
    <mergeCell ref="H12:K12"/>
    <mergeCell ref="L12:N12"/>
  </mergeCells>
  <pageMargins left="0.7" right="0.7" top="0.78740157499999996" bottom="0.78740157499999996" header="0.3" footer="0.3"/>
  <pageSetup paperSize="9" scale="76"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C32"/>
  <sheetViews>
    <sheetView zoomScale="85" zoomScaleNormal="85" workbookViewId="0">
      <selection activeCell="D40" sqref="D40"/>
    </sheetView>
  </sheetViews>
  <sheetFormatPr baseColWidth="10" defaultRowHeight="15" x14ac:dyDescent="0.25"/>
  <cols>
    <col min="1" max="1" width="57.85546875" customWidth="1"/>
    <col min="2" max="2" width="13.140625" bestFit="1" customWidth="1"/>
    <col min="3" max="3" width="19.7109375" customWidth="1"/>
    <col min="4" max="4" width="13" bestFit="1" customWidth="1"/>
  </cols>
  <sheetData>
    <row r="1" spans="1:3" s="24" customFormat="1" ht="18.75" x14ac:dyDescent="0.3">
      <c r="A1" s="28" t="s">
        <v>111</v>
      </c>
      <c r="C1" s="81"/>
    </row>
    <row r="3" spans="1:3" x14ac:dyDescent="0.25">
      <c r="A3" s="10"/>
    </row>
    <row r="4" spans="1:3" x14ac:dyDescent="0.25">
      <c r="A4" s="11" t="s">
        <v>17</v>
      </c>
      <c r="B4" s="53"/>
    </row>
    <row r="5" spans="1:3" x14ac:dyDescent="0.25">
      <c r="A5" s="11" t="s">
        <v>18</v>
      </c>
      <c r="B5" s="53"/>
    </row>
    <row r="6" spans="1:3" x14ac:dyDescent="0.25">
      <c r="A6" s="10"/>
    </row>
    <row r="7" spans="1:3" x14ac:dyDescent="0.25">
      <c r="A7" s="11" t="s">
        <v>22</v>
      </c>
      <c r="B7" s="82"/>
    </row>
    <row r="8" spans="1:3" x14ac:dyDescent="0.25">
      <c r="A8" s="10"/>
    </row>
    <row r="9" spans="1:3" x14ac:dyDescent="0.25">
      <c r="A9" s="10"/>
    </row>
    <row r="10" spans="1:3" x14ac:dyDescent="0.25">
      <c r="A10" s="11" t="s">
        <v>24</v>
      </c>
      <c r="B10" s="56"/>
    </row>
    <row r="11" spans="1:3" x14ac:dyDescent="0.25">
      <c r="A11" s="11" t="s">
        <v>69</v>
      </c>
      <c r="B11" s="56"/>
    </row>
    <row r="12" spans="1:3" x14ac:dyDescent="0.25">
      <c r="A12" s="11" t="s">
        <v>12</v>
      </c>
      <c r="B12" s="51"/>
    </row>
    <row r="13" spans="1:3" x14ac:dyDescent="0.25">
      <c r="A13" s="11" t="s">
        <v>5</v>
      </c>
      <c r="B13" s="15" t="e">
        <f>IF(B11="Ja",(VLOOKUP(B12,Dropdown!A2:B7,2,FALSE))*0.88,VLOOKUP(B12,Dropdown!A2:B7,2,FALSE))</f>
        <v>#N/A</v>
      </c>
    </row>
    <row r="14" spans="1:3" x14ac:dyDescent="0.25">
      <c r="A14" s="11" t="s">
        <v>16</v>
      </c>
      <c r="B14" s="15" t="e">
        <f>B13*B18</f>
        <v>#N/A</v>
      </c>
    </row>
    <row r="15" spans="1:3" x14ac:dyDescent="0.25">
      <c r="A15" s="10"/>
    </row>
    <row r="16" spans="1:3" x14ac:dyDescent="0.25">
      <c r="A16" s="10"/>
    </row>
    <row r="17" spans="1:3" x14ac:dyDescent="0.25">
      <c r="A17" s="11" t="s">
        <v>19</v>
      </c>
      <c r="B17" s="14">
        <f>B7</f>
        <v>0</v>
      </c>
    </row>
    <row r="18" spans="1:3" x14ac:dyDescent="0.25">
      <c r="A18" s="11" t="s">
        <v>3</v>
      </c>
      <c r="B18" s="8">
        <v>39</v>
      </c>
    </row>
    <row r="19" spans="1:3" x14ac:dyDescent="0.25">
      <c r="A19" s="10"/>
    </row>
    <row r="20" spans="1:3" ht="17.25" x14ac:dyDescent="0.25">
      <c r="A20" s="2" t="s">
        <v>72</v>
      </c>
      <c r="B20" s="9" t="e">
        <f>B14/B18*B17*B10</f>
        <v>#N/A</v>
      </c>
      <c r="C20" s="88">
        <v>1</v>
      </c>
    </row>
    <row r="25" spans="1:3" x14ac:dyDescent="0.25">
      <c r="A25" s="6" t="s">
        <v>81</v>
      </c>
      <c r="B25" s="10"/>
      <c r="C25" s="10"/>
    </row>
    <row r="26" spans="1:3" ht="30" customHeight="1" x14ac:dyDescent="0.25">
      <c r="A26" s="99" t="s">
        <v>122</v>
      </c>
      <c r="B26" s="99"/>
      <c r="C26" s="99"/>
    </row>
    <row r="27" spans="1:3" x14ac:dyDescent="0.25">
      <c r="A27" s="25"/>
      <c r="B27" s="10"/>
      <c r="C27" s="10"/>
    </row>
    <row r="28" spans="1:3" ht="60.75" customHeight="1" x14ac:dyDescent="0.25">
      <c r="A28" s="100" t="s">
        <v>80</v>
      </c>
      <c r="B28" s="100"/>
      <c r="C28" s="100"/>
    </row>
    <row r="29" spans="1:3" x14ac:dyDescent="0.25">
      <c r="A29" s="24"/>
      <c r="B29" s="10"/>
      <c r="C29" s="10"/>
    </row>
    <row r="30" spans="1:3" x14ac:dyDescent="0.25">
      <c r="A30" s="24"/>
    </row>
    <row r="31" spans="1:3" x14ac:dyDescent="0.25">
      <c r="A31" s="24"/>
    </row>
    <row r="32" spans="1:3" x14ac:dyDescent="0.25">
      <c r="A32" s="24"/>
    </row>
  </sheetData>
  <mergeCells count="2">
    <mergeCell ref="A26:C26"/>
    <mergeCell ref="A28:C28"/>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Dropdown!$G$1:$G$3</xm:f>
          </x14:formula1>
          <xm:sqref>B11</xm:sqref>
        </x14:dataValidation>
        <x14:dataValidation type="list" allowBlank="1" showInputMessage="1" showErrorMessage="1">
          <x14:formula1>
            <xm:f>Dropdown!$A$1:$A$7</xm:f>
          </x14:formula1>
          <xm:sqref>B12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38"/>
  <sheetViews>
    <sheetView tabSelected="1" zoomScaleNormal="100" workbookViewId="0">
      <selection activeCell="G29" sqref="G29"/>
    </sheetView>
  </sheetViews>
  <sheetFormatPr baseColWidth="10" defaultRowHeight="15" x14ac:dyDescent="0.25"/>
  <cols>
    <col min="1" max="1" width="57.85546875" customWidth="1"/>
    <col min="2" max="2" width="13.140625" bestFit="1" customWidth="1"/>
    <col min="3" max="3" width="19.7109375" customWidth="1"/>
    <col min="4" max="4" width="13" bestFit="1" customWidth="1"/>
  </cols>
  <sheetData>
    <row r="1" spans="1:4" ht="18.75" x14ac:dyDescent="0.3">
      <c r="A1" s="1" t="s">
        <v>68</v>
      </c>
      <c r="B1" s="54"/>
    </row>
    <row r="3" spans="1:4" x14ac:dyDescent="0.25">
      <c r="A3" s="10"/>
    </row>
    <row r="4" spans="1:4" x14ac:dyDescent="0.25">
      <c r="A4" s="11" t="s">
        <v>17</v>
      </c>
      <c r="B4" s="53"/>
    </row>
    <row r="5" spans="1:4" x14ac:dyDescent="0.25">
      <c r="A5" s="11" t="s">
        <v>18</v>
      </c>
      <c r="B5" s="53"/>
    </row>
    <row r="6" spans="1:4" x14ac:dyDescent="0.25">
      <c r="A6" s="10"/>
    </row>
    <row r="7" spans="1:4" ht="30" x14ac:dyDescent="0.25">
      <c r="A7" s="2" t="s">
        <v>23</v>
      </c>
      <c r="B7" s="2" t="s">
        <v>22</v>
      </c>
      <c r="C7" s="16" t="s">
        <v>25</v>
      </c>
      <c r="D7" s="2" t="s">
        <v>21</v>
      </c>
    </row>
    <row r="8" spans="1:4" x14ac:dyDescent="0.25">
      <c r="A8" s="57"/>
      <c r="B8" s="55"/>
      <c r="C8" s="58"/>
      <c r="D8" s="8">
        <f>B8*C8</f>
        <v>0</v>
      </c>
    </row>
    <row r="9" spans="1:4" x14ac:dyDescent="0.25">
      <c r="A9" s="57"/>
      <c r="B9" s="55"/>
      <c r="C9" s="58"/>
      <c r="D9" s="8">
        <f>B9*C9</f>
        <v>0</v>
      </c>
    </row>
    <row r="10" spans="1:4" x14ac:dyDescent="0.25">
      <c r="A10" s="57"/>
      <c r="B10" s="55"/>
      <c r="C10" s="58"/>
      <c r="D10" s="8">
        <f t="shared" ref="D10:D11" si="0">B10*C10</f>
        <v>0</v>
      </c>
    </row>
    <row r="11" spans="1:4" x14ac:dyDescent="0.25">
      <c r="A11" s="57"/>
      <c r="B11" s="55"/>
      <c r="C11" s="58"/>
      <c r="D11" s="8">
        <f t="shared" si="0"/>
        <v>0</v>
      </c>
    </row>
    <row r="12" spans="1:4" x14ac:dyDescent="0.25">
      <c r="A12" s="11" t="s">
        <v>20</v>
      </c>
      <c r="B12" s="4"/>
      <c r="C12" s="13"/>
      <c r="D12" s="8">
        <f>SUM(D8:D11)</f>
        <v>0</v>
      </c>
    </row>
    <row r="13" spans="1:4" x14ac:dyDescent="0.25">
      <c r="A13" s="10"/>
    </row>
    <row r="14" spans="1:4" x14ac:dyDescent="0.25">
      <c r="A14" s="10"/>
    </row>
    <row r="15" spans="1:4" x14ac:dyDescent="0.25">
      <c r="A15" s="11" t="s">
        <v>24</v>
      </c>
      <c r="B15" s="56"/>
    </row>
    <row r="16" spans="1:4" x14ac:dyDescent="0.25">
      <c r="A16" s="11" t="s">
        <v>69</v>
      </c>
      <c r="B16" s="56"/>
    </row>
    <row r="17" spans="1:4" x14ac:dyDescent="0.25">
      <c r="A17" s="11" t="s">
        <v>12</v>
      </c>
      <c r="B17" s="51"/>
    </row>
    <row r="18" spans="1:4" x14ac:dyDescent="0.25">
      <c r="A18" s="11" t="s">
        <v>5</v>
      </c>
      <c r="B18" s="15" t="e">
        <f>IF(B16="Ja",(VLOOKUP(B17,Dropdown!A2:B7,2,FALSE))*0.88,VLOOKUP(B17,Dropdown!A2:B7,2,FALSE))</f>
        <v>#N/A</v>
      </c>
    </row>
    <row r="19" spans="1:4" x14ac:dyDescent="0.25">
      <c r="A19" s="11" t="s">
        <v>16</v>
      </c>
      <c r="B19" s="15" t="e">
        <f>B18*B23</f>
        <v>#N/A</v>
      </c>
    </row>
    <row r="20" spans="1:4" x14ac:dyDescent="0.25">
      <c r="A20" s="10"/>
    </row>
    <row r="21" spans="1:4" x14ac:dyDescent="0.25">
      <c r="A21" s="10"/>
    </row>
    <row r="22" spans="1:4" x14ac:dyDescent="0.25">
      <c r="A22" s="11" t="s">
        <v>19</v>
      </c>
      <c r="B22" s="14">
        <f>D12</f>
        <v>0</v>
      </c>
    </row>
    <row r="23" spans="1:4" x14ac:dyDescent="0.25">
      <c r="A23" s="11" t="s">
        <v>3</v>
      </c>
      <c r="B23" s="8">
        <v>39</v>
      </c>
    </row>
    <row r="24" spans="1:4" x14ac:dyDescent="0.25">
      <c r="A24" s="10"/>
    </row>
    <row r="25" spans="1:4" ht="17.25" x14ac:dyDescent="0.25">
      <c r="A25" s="2" t="s">
        <v>72</v>
      </c>
      <c r="B25" s="9" t="e">
        <f>B19/B23*B22*B15</f>
        <v>#N/A</v>
      </c>
      <c r="C25" s="88">
        <v>1</v>
      </c>
    </row>
    <row r="30" spans="1:4" x14ac:dyDescent="0.25">
      <c r="A30" s="6" t="s">
        <v>81</v>
      </c>
    </row>
    <row r="31" spans="1:4" ht="31.5" customHeight="1" x14ac:dyDescent="0.25">
      <c r="A31" s="100" t="s">
        <v>118</v>
      </c>
      <c r="B31" s="100"/>
      <c r="C31" s="100"/>
      <c r="D31" s="100"/>
    </row>
    <row r="32" spans="1:4" ht="31.5" customHeight="1" x14ac:dyDescent="0.25">
      <c r="A32" s="99" t="s">
        <v>132</v>
      </c>
      <c r="B32" s="99"/>
      <c r="C32" s="99"/>
      <c r="D32" s="99"/>
    </row>
    <row r="33" spans="1:4" x14ac:dyDescent="0.25">
      <c r="A33" s="24"/>
    </row>
    <row r="34" spans="1:4" ht="45" customHeight="1" x14ac:dyDescent="0.25">
      <c r="A34" s="100" t="s">
        <v>80</v>
      </c>
      <c r="B34" s="100"/>
      <c r="C34" s="100"/>
      <c r="D34" s="100"/>
    </row>
    <row r="35" spans="1:4" x14ac:dyDescent="0.25">
      <c r="A35" s="24"/>
    </row>
    <row r="36" spans="1:4" x14ac:dyDescent="0.25">
      <c r="A36" s="24"/>
    </row>
    <row r="37" spans="1:4" x14ac:dyDescent="0.25">
      <c r="A37" s="24"/>
    </row>
    <row r="38" spans="1:4" x14ac:dyDescent="0.25">
      <c r="A38" s="24"/>
    </row>
  </sheetData>
  <mergeCells count="3">
    <mergeCell ref="A31:D31"/>
    <mergeCell ref="A32:D32"/>
    <mergeCell ref="A34:D34"/>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Dropdown!$A$1:$A$7</xm:f>
          </x14:formula1>
          <xm:sqref>B17</xm:sqref>
        </x14:dataValidation>
        <x14:dataValidation type="list" allowBlank="1" showInputMessage="1" showErrorMessage="1">
          <x14:formula1>
            <xm:f>Dropdown!$G$1:$G$3</xm:f>
          </x14:formula1>
          <xm:sqref>B16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
  <sheetViews>
    <sheetView zoomScale="130" workbookViewId="0">
      <selection activeCell="G15" sqref="G15"/>
    </sheetView>
  </sheetViews>
  <sheetFormatPr baseColWidth="10" defaultColWidth="11.42578125" defaultRowHeight="12.75" x14ac:dyDescent="0.2"/>
  <cols>
    <col min="1" max="16384" width="11.42578125" style="7"/>
  </cols>
  <sheetData>
    <row r="2" spans="1:8" x14ac:dyDescent="0.2">
      <c r="A2" s="7" t="s">
        <v>11</v>
      </c>
      <c r="B2" s="7">
        <v>25</v>
      </c>
      <c r="G2" s="7" t="s">
        <v>70</v>
      </c>
      <c r="H2" s="7" t="s">
        <v>101</v>
      </c>
    </row>
    <row r="3" spans="1:8" x14ac:dyDescent="0.2">
      <c r="A3" s="7" t="s">
        <v>10</v>
      </c>
      <c r="B3" s="7">
        <v>27</v>
      </c>
      <c r="G3" s="7" t="s">
        <v>71</v>
      </c>
      <c r="H3" s="7" t="s">
        <v>102</v>
      </c>
    </row>
    <row r="4" spans="1:8" x14ac:dyDescent="0.2">
      <c r="A4" s="7" t="s">
        <v>9</v>
      </c>
      <c r="B4" s="7">
        <v>28</v>
      </c>
      <c r="H4" s="7" t="s">
        <v>104</v>
      </c>
    </row>
    <row r="5" spans="1:8" x14ac:dyDescent="0.2">
      <c r="A5" s="7" t="s">
        <v>8</v>
      </c>
      <c r="B5" s="7">
        <v>28</v>
      </c>
      <c r="H5" s="7" t="s">
        <v>105</v>
      </c>
    </row>
    <row r="6" spans="1:8" x14ac:dyDescent="0.2">
      <c r="A6" s="7" t="s">
        <v>7</v>
      </c>
      <c r="B6" s="7">
        <v>27</v>
      </c>
      <c r="H6" s="7" t="s">
        <v>106</v>
      </c>
    </row>
    <row r="7" spans="1:8" x14ac:dyDescent="0.2">
      <c r="A7" s="7" t="s">
        <v>6</v>
      </c>
      <c r="B7" s="7">
        <v>28</v>
      </c>
      <c r="H7" s="7" t="s">
        <v>107</v>
      </c>
    </row>
    <row r="8" spans="1:8" x14ac:dyDescent="0.2">
      <c r="H8" s="72" t="s">
        <v>108</v>
      </c>
    </row>
    <row r="9" spans="1:8" x14ac:dyDescent="0.2">
      <c r="H9" s="72" t="s">
        <v>109</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C7DD87C6F7C344EA9C6D6A56367EDCE" ma:contentTypeVersion="1" ma:contentTypeDescription="Ein neues Dokument erstellen." ma:contentTypeScope="" ma:versionID="b486854dcf55f0c9c616c82885775f66">
  <xsd:schema xmlns:xsd="http://www.w3.org/2001/XMLSchema" xmlns:xs="http://www.w3.org/2001/XMLSchema" xmlns:p="http://schemas.microsoft.com/office/2006/metadata/properties" xmlns:ns1="http://schemas.microsoft.com/sharepoint/v3" targetNamespace="http://schemas.microsoft.com/office/2006/metadata/properties" ma:root="true" ma:fieldsID="527feafd7c2aaee042aea6d2d3f7a93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08EE88-82A9-481F-A033-48A2D6384F3B}">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9C82DEE-096D-40C9-A2E7-6C6FF5DE0909}">
  <ds:schemaRefs>
    <ds:schemaRef ds:uri="http://schemas.microsoft.com/sharepoint/v3/contenttype/forms"/>
  </ds:schemaRefs>
</ds:datastoreItem>
</file>

<file path=customXml/itemProps3.xml><?xml version="1.0" encoding="utf-8"?>
<ds:datastoreItem xmlns:ds="http://schemas.openxmlformats.org/officeDocument/2006/customXml" ds:itemID="{2FCC60E8-DB12-4D24-A1B5-59DC61BA9F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Mutterschaft</vt:lpstr>
      <vt:lpstr>Vaterschaft</vt:lpstr>
      <vt:lpstr>Aus- und WB</vt:lpstr>
      <vt:lpstr>IWB</vt:lpstr>
      <vt:lpstr>Beispiel</vt:lpstr>
      <vt:lpstr>Militär etc.</vt:lpstr>
      <vt:lpstr>Krankheit_Unfall</vt:lpstr>
      <vt:lpstr>Dropdown</vt:lpstr>
      <vt:lpstr>Vaterschaft!Druckbereich</vt:lpstr>
    </vt:vector>
  </TitlesOfParts>
  <Company>Cluster IV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Angehrn Michael BZGS-VW</dc:creator>
  <cp:lastModifiedBy>Heim Samuel BLD-ABB-SchB</cp:lastModifiedBy>
  <cp:lastPrinted>2021-03-22T14:31:45Z</cp:lastPrinted>
  <dcterms:created xsi:type="dcterms:W3CDTF">2016-09-01T12:16:18Z</dcterms:created>
  <dcterms:modified xsi:type="dcterms:W3CDTF">2023-10-27T11:49:29Z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0x0101008C7DD87C6F7C344EA9C6D6A56367EDCE</vt:lpwstr>
  </property>
</Properties>
</file>