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V:\Gruppen\01 Amt Abteilungen\04 Berufsfachschulen\100 Sekretariat\0000 CMS\00 Handbuch Berufsfachschulen\02 Personelles\2_1 Allgemeines\"/>
    </mc:Choice>
  </mc:AlternateContent>
  <bookViews>
    <workbookView xWindow="28680" yWindow="-120" windowWidth="29040" windowHeight="15840"/>
  </bookViews>
  <sheets>
    <sheet name="Personalien" sheetId="4" r:id="rId1"/>
    <sheet name="Details" sheetId="2" r:id="rId2"/>
    <sheet name="Abrechnung" sheetId="1" r:id="rId3"/>
    <sheet name="Auswahl" sheetId="6" state="hidden" r:id="rId4"/>
    <sheet name="Verknüpfungen" sheetId="5" state="hidden" r:id="rId5"/>
  </sheets>
  <definedNames>
    <definedName name="AHV_Nummer">Personalien!$C$11</definedName>
    <definedName name="Auto_KM">Personalien!$G$7</definedName>
    <definedName name="Bank_Post">Personalien!$C$13</definedName>
    <definedName name="Bankadresse">Personalien!$C$14</definedName>
    <definedName name="cStufe">Abrechnung!$E$11</definedName>
    <definedName name="Datum1">Details!$B$7</definedName>
    <definedName name="_xlnm.Print_Area" localSheetId="2">Abrechnung!$A$1:$F$36</definedName>
    <definedName name="_xlnm.Print_Area" localSheetId="1">Details!$A$1:$P$28</definedName>
    <definedName name="_xlnm.Print_Area" localSheetId="0">Personalien!$A$2:$I$24</definedName>
    <definedName name="Funktion_Bereich">#REF!</definedName>
    <definedName name="Funktion_Stufe">#REF!</definedName>
    <definedName name="Ganzes_Taggeld">Personalien!$G$6</definedName>
    <definedName name="Geburtsdatum">Personalien!$C$12</definedName>
    <definedName name="Kommission">Personalien!$C$21</definedName>
    <definedName name="Kontonummer">Personalien!$C$15</definedName>
    <definedName name="Mittag_Abendessen">Personalien!$G$10</definedName>
    <definedName name="Name_Vorname">Personalien!$C$6</definedName>
    <definedName name="Personalnummer">Personalien!$C$10</definedName>
    <definedName name="PLZ_Ort">Personalien!$C$8</definedName>
    <definedName name="Protokoll">Personalien!$G$9</definedName>
    <definedName name="rLöschen1">Details!$B$7:$F$26</definedName>
    <definedName name="rLöschen2">Details!$K$7:$O$26</definedName>
    <definedName name="Strasse">Personalien!$C$7</definedName>
    <definedName name="TotalEssen">Details!$K$27</definedName>
    <definedName name="TotalHonorarAnderthalb">Details!$G$27</definedName>
    <definedName name="TotalHonorarGanz">Details!$H$27</definedName>
    <definedName name="TotalHonorarHalb">Details!$I$27</definedName>
    <definedName name="TotalHonorarViertel">Details!$J$27</definedName>
    <definedName name="TotalIV">Details!$M$27</definedName>
    <definedName name="TotalOEV">Details!$L$27</definedName>
    <definedName name="TotalUebernachtung">Details!$O$27</definedName>
    <definedName name="TotalWeitere">Details!$N$27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H8" i="2"/>
  <c r="I8" i="2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G19" i="2"/>
  <c r="H19" i="2"/>
  <c r="I19" i="2"/>
  <c r="G20" i="2"/>
  <c r="H20" i="2"/>
  <c r="I20" i="2"/>
  <c r="G21" i="2"/>
  <c r="H21" i="2"/>
  <c r="I21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I7" i="2"/>
  <c r="H7" i="2"/>
  <c r="G7" i="2"/>
  <c r="B17" i="1"/>
  <c r="K27" i="2"/>
  <c r="H27" i="2" l="1"/>
  <c r="B15" i="1" s="1"/>
  <c r="B17" i="4" l="1"/>
  <c r="A8" i="1" s="1"/>
  <c r="G9" i="4"/>
  <c r="I27" i="2" l="1"/>
  <c r="B16" i="1" s="1"/>
  <c r="F16" i="1" s="1"/>
  <c r="J27" i="2" l="1"/>
  <c r="G27" i="2"/>
  <c r="B14" i="1" s="1"/>
  <c r="E15" i="1"/>
  <c r="F15" i="1" s="1"/>
  <c r="E31" i="1" l="1"/>
  <c r="M27" i="2"/>
  <c r="E17" i="1"/>
  <c r="F17" i="1" s="1"/>
  <c r="F2" i="2"/>
  <c r="E14" i="1"/>
  <c r="F14" i="1" s="1"/>
  <c r="C31" i="1"/>
  <c r="C30" i="1"/>
  <c r="C29" i="1"/>
  <c r="A11" i="1"/>
  <c r="E9" i="1"/>
  <c r="E8" i="1"/>
  <c r="E7" i="1"/>
  <c r="E19" i="1"/>
  <c r="F19" i="1" s="1"/>
  <c r="E30" i="1"/>
  <c r="E29" i="1"/>
  <c r="B19" i="1"/>
  <c r="L27" i="2"/>
  <c r="F20" i="1" s="1"/>
  <c r="N27" i="2"/>
  <c r="F22" i="1" s="1"/>
  <c r="O27" i="2"/>
  <c r="F23" i="1" s="1"/>
  <c r="B21" i="1" l="1"/>
  <c r="E21" i="1"/>
  <c r="F18" i="1"/>
  <c r="F21" i="1" l="1"/>
  <c r="F24" i="1" s="1"/>
  <c r="F25" i="1" s="1"/>
</calcChain>
</file>

<file path=xl/sharedStrings.xml><?xml version="1.0" encoding="utf-8"?>
<sst xmlns="http://schemas.openxmlformats.org/spreadsheetml/2006/main" count="169" uniqueCount="139">
  <si>
    <t>Taggelder und Reiseentschädigungen</t>
  </si>
  <si>
    <t>Anzahl</t>
  </si>
  <si>
    <t>Ansatz</t>
  </si>
  <si>
    <t>Betrag</t>
  </si>
  <si>
    <t>Nr.</t>
  </si>
  <si>
    <t>Gegenstand</t>
  </si>
  <si>
    <t>1)</t>
  </si>
  <si>
    <t>ganze Taggelder</t>
  </si>
  <si>
    <t>2)</t>
  </si>
  <si>
    <t>halbe Taggelder</t>
  </si>
  <si>
    <t>3)</t>
  </si>
  <si>
    <t>4)</t>
  </si>
  <si>
    <t>Total</t>
  </si>
  <si>
    <t>5)</t>
  </si>
  <si>
    <t>Mittag-/Abendessen</t>
  </si>
  <si>
    <t>6)</t>
  </si>
  <si>
    <t>7)</t>
  </si>
  <si>
    <t>Auto</t>
  </si>
  <si>
    <t>8)</t>
  </si>
  <si>
    <t>weitere Spesen</t>
  </si>
  <si>
    <t>9)</t>
  </si>
  <si>
    <t>Übernachtung</t>
  </si>
  <si>
    <t>Gesamttotal</t>
  </si>
  <si>
    <t>Bahn 2. Klasse</t>
  </si>
  <si>
    <t>eff. Kosten gem. Beleg</t>
  </si>
  <si>
    <t>Pers.-Nummer:</t>
  </si>
  <si>
    <t>AHV-Nummer:</t>
  </si>
  <si>
    <t>Geburtsdatum:</t>
  </si>
  <si>
    <r>
      <t>Überweisungsangaben</t>
    </r>
    <r>
      <rPr>
        <sz val="10"/>
        <rFont val="Arial"/>
        <family val="2"/>
      </rPr>
      <t xml:space="preserve">:  </t>
    </r>
    <r>
      <rPr>
        <sz val="8"/>
        <rFont val="Arial"/>
        <family val="2"/>
      </rPr>
      <t>(bitte vollständig ausfüllen, wenn keine Personalnummer angegeben ist)</t>
    </r>
  </si>
  <si>
    <t>Für die Richtigkeit der Abrechnung:</t>
  </si>
  <si>
    <t>Datum:</t>
  </si>
  <si>
    <t>Unterschrift:</t>
  </si>
  <si>
    <t>Visum:</t>
  </si>
  <si>
    <t>Datum</t>
  </si>
  <si>
    <t>Zeitangabe</t>
  </si>
  <si>
    <t>Abreise</t>
  </si>
  <si>
    <t>Rückkehr</t>
  </si>
  <si>
    <t>Reiseziel</t>
  </si>
  <si>
    <t>Reisespesen</t>
  </si>
  <si>
    <t>Bahn/Post</t>
  </si>
  <si>
    <t>km</t>
  </si>
  <si>
    <t>Essen</t>
  </si>
  <si>
    <t>Anz.</t>
  </si>
  <si>
    <t>Personalien</t>
  </si>
  <si>
    <t>Strasse</t>
  </si>
  <si>
    <t>Personalnummer</t>
  </si>
  <si>
    <t>Geburtsdatum</t>
  </si>
  <si>
    <t>Name Vorname</t>
  </si>
  <si>
    <t>PLZ Ort</t>
  </si>
  <si>
    <t>Ansätze</t>
  </si>
  <si>
    <t>Ganzes Taggeld</t>
  </si>
  <si>
    <t>Semester</t>
  </si>
  <si>
    <t>Abrechnungsperiode:</t>
  </si>
  <si>
    <t>Fr. / Rp.</t>
  </si>
  <si>
    <t>Bankadresse</t>
  </si>
  <si>
    <t>Honorare JA/NEIN</t>
  </si>
  <si>
    <t>Zeile 9</t>
  </si>
  <si>
    <t>Zeile 10</t>
  </si>
  <si>
    <t>Zeile 11</t>
  </si>
  <si>
    <t>Zeile 12</t>
  </si>
  <si>
    <t>Zeile 13</t>
  </si>
  <si>
    <t>Zeile 14</t>
  </si>
  <si>
    <t>Zeile 15</t>
  </si>
  <si>
    <t>Zeile 16</t>
  </si>
  <si>
    <t>Zeile 17</t>
  </si>
  <si>
    <t>Zeile 18</t>
  </si>
  <si>
    <t>Zeile 19</t>
  </si>
  <si>
    <t>Zeile 20</t>
  </si>
  <si>
    <t>Zeile 21</t>
  </si>
  <si>
    <t>Zeile 22</t>
  </si>
  <si>
    <t>Zeile 23</t>
  </si>
  <si>
    <t>Zeile 24</t>
  </si>
  <si>
    <t>Zeile 25</t>
  </si>
  <si>
    <t>Zeile 26</t>
  </si>
  <si>
    <t>Zeile 27</t>
  </si>
  <si>
    <t>Zeile 28</t>
  </si>
  <si>
    <t>Zeile 29</t>
  </si>
  <si>
    <t>Zeile 30</t>
  </si>
  <si>
    <t>Zeile 31</t>
  </si>
  <si>
    <t>Zeile 32</t>
  </si>
  <si>
    <t>Zeile 33</t>
  </si>
  <si>
    <t>Zeile 34</t>
  </si>
  <si>
    <t>Zeile 35</t>
  </si>
  <si>
    <t>Zeile 36</t>
  </si>
  <si>
    <t>Zeile 37</t>
  </si>
  <si>
    <t>Zeile 38</t>
  </si>
  <si>
    <t>Zeile 39</t>
  </si>
  <si>
    <t>Zeile 40</t>
  </si>
  <si>
    <t>Zeile 41</t>
  </si>
  <si>
    <t>Zeile 42</t>
  </si>
  <si>
    <t>Zeile 43</t>
  </si>
  <si>
    <t>Zeile 44</t>
  </si>
  <si>
    <t>Zeile 45</t>
  </si>
  <si>
    <t>Zeile 46</t>
  </si>
  <si>
    <t>Zeile 47</t>
  </si>
  <si>
    <t>Zeile 48</t>
  </si>
  <si>
    <t>Zeile 49</t>
  </si>
  <si>
    <t>Zeile 50</t>
  </si>
  <si>
    <t>1 wenn Sem 1</t>
  </si>
  <si>
    <t>Kommission</t>
  </si>
  <si>
    <t>z.B. Raummiete</t>
  </si>
  <si>
    <t>Protokoll</t>
  </si>
  <si>
    <t>Auto-KM über 10'000km</t>
  </si>
  <si>
    <t>bis 5000 km</t>
  </si>
  <si>
    <t>5001 bis 10'000km</t>
  </si>
  <si>
    <t>über 10'000km</t>
  </si>
  <si>
    <t>5001 bis 10'000 km</t>
  </si>
  <si>
    <t>über 10'000 km</t>
  </si>
  <si>
    <t>KM-Ansatz</t>
  </si>
  <si>
    <t>bis 1590 cm3 Hubraum</t>
  </si>
  <si>
    <t>über 1590cm 3 Hubraum</t>
  </si>
  <si>
    <t>Bildungsdepartement des Kantons St. Gallen</t>
  </si>
  <si>
    <t>IBAN</t>
  </si>
  <si>
    <t>Taggeldabrechnung</t>
  </si>
  <si>
    <t>Sozialversicherungsnummer</t>
  </si>
  <si>
    <t>1</t>
  </si>
  <si>
    <t>Taggelder</t>
  </si>
  <si>
    <t>0.5</t>
  </si>
  <si>
    <t>Bank/Post</t>
  </si>
  <si>
    <t>Auto-KM bis 5'000 km</t>
  </si>
  <si>
    <t>Auto-KM 5'001 bis 10'000km</t>
  </si>
  <si>
    <t>Personalverordnung (sGS 143.11) vom 13. Dezember 2011 (Stand 06.03.2020)</t>
  </si>
  <si>
    <t>KOA 300030 LA 2000</t>
  </si>
  <si>
    <t>KOA 317030 LA 6100</t>
  </si>
  <si>
    <t>Öffentlicher Verkehr</t>
  </si>
  <si>
    <t>Tarife gültig ab 01.11.2021</t>
  </si>
  <si>
    <t>Berufsbildungsverordnung (sGS 231.11) vom 28. April 2020 (Stand 01.11.2021)</t>
  </si>
  <si>
    <t>Verordnung über die Vergütung an Mitglieder von Kommissionen sowie Expertinnen und Experten der kantonalen Verwaltung (sGS 145.1) vom 12.05.2020 (Stand 01.11.2021)</t>
  </si>
  <si>
    <t>Sollten die Zeilen wider Erwarten nicht ausreichen, bitte zusätzliche Datei verwenden.</t>
  </si>
  <si>
    <t>Semester 2</t>
  </si>
  <si>
    <t>Präsidium</t>
  </si>
  <si>
    <t>Präsidium über 5 Std.</t>
  </si>
  <si>
    <t>Semester 1</t>
  </si>
  <si>
    <t>Verdienstausfall</t>
  </si>
  <si>
    <t>ja</t>
  </si>
  <si>
    <t>nein</t>
  </si>
  <si>
    <t>Präsidium bis 5 Std.</t>
  </si>
  <si>
    <t>Präs.</t>
  </si>
  <si>
    <t>Prot.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</si>
</sst>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&quot;Fr.&quot;* 0.00"/>
    <numFmt numFmtId="166" formatCode="0.00\ &quot;/ km&quot;"/>
    <numFmt numFmtId="167" formatCode="dd/mm/"/>
    <numFmt numFmtId="168" formatCode="h:mm"/>
    <numFmt numFmtId="169" formatCode="\ &quot;Fr.&quot;* 0.00\ "/>
    <numFmt numFmtId="170" formatCode="0\ &quot;km&quot;\ "/>
    <numFmt numFmtId="171" formatCode="#,##0.00\ "/>
    <numFmt numFmtId="172" formatCode="0;0;&quot;&quot;;@"/>
    <numFmt numFmtId="173" formatCode="0\ &quot;km&quot;"/>
    <numFmt numFmtId="174" formatCode="[$-807]d/\ mmmm\ yyyy;@"/>
  </numFmts>
  <fonts count="20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/>
    <xf numFmtId="167" fontId="0" fillId="0" borderId="8" xfId="0" applyNumberFormat="1" applyBorder="1" applyAlignment="1" applyProtection="1">
      <alignment horizontal="center"/>
      <protection locked="0"/>
    </xf>
    <xf numFmtId="168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169" fontId="0" fillId="0" borderId="6" xfId="0" applyNumberFormat="1" applyBorder="1" applyProtection="1">
      <protection locked="0"/>
    </xf>
    <xf numFmtId="169" fontId="0" fillId="0" borderId="1" xfId="0" applyNumberFormat="1" applyBorder="1" applyProtection="1">
      <protection locked="0"/>
    </xf>
    <xf numFmtId="170" fontId="0" fillId="0" borderId="1" xfId="0" applyNumberFormat="1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center"/>
      <protection locked="0"/>
    </xf>
    <xf numFmtId="169" fontId="0" fillId="0" borderId="7" xfId="0" applyNumberFormat="1" applyBorder="1" applyProtection="1">
      <protection locked="0"/>
    </xf>
    <xf numFmtId="170" fontId="0" fillId="0" borderId="7" xfId="0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2" borderId="25" xfId="0" applyFill="1" applyBorder="1" applyProtection="1"/>
    <xf numFmtId="0" fontId="0" fillId="2" borderId="26" xfId="0" applyFill="1" applyBorder="1" applyProtection="1"/>
    <xf numFmtId="0" fontId="0" fillId="2" borderId="27" xfId="0" applyFill="1" applyBorder="1" applyProtection="1"/>
    <xf numFmtId="0" fontId="0" fillId="2" borderId="13" xfId="0" applyFill="1" applyBorder="1" applyProtection="1"/>
    <xf numFmtId="0" fontId="0" fillId="2" borderId="0" xfId="0" applyFill="1" applyBorder="1" applyProtection="1"/>
    <xf numFmtId="0" fontId="0" fillId="2" borderId="28" xfId="0" applyFill="1" applyBorder="1" applyProtection="1"/>
    <xf numFmtId="0" fontId="7" fillId="2" borderId="0" xfId="0" applyFont="1" applyFill="1" applyBorder="1" applyProtection="1"/>
    <xf numFmtId="14" fontId="0" fillId="2" borderId="0" xfId="0" applyNumberFormat="1" applyFill="1" applyBorder="1" applyProtection="1"/>
    <xf numFmtId="0" fontId="0" fillId="2" borderId="29" xfId="0" applyFill="1" applyBorder="1" applyProtection="1"/>
    <xf numFmtId="0" fontId="0" fillId="2" borderId="30" xfId="0" applyFill="1" applyBorder="1" applyProtection="1"/>
    <xf numFmtId="0" fontId="0" fillId="2" borderId="31" xfId="0" applyFill="1" applyBorder="1" applyProtection="1"/>
    <xf numFmtId="0" fontId="10" fillId="0" borderId="0" xfId="0" applyFont="1" applyProtection="1"/>
    <xf numFmtId="0" fontId="11" fillId="0" borderId="0" xfId="0" applyFont="1" applyProtection="1"/>
    <xf numFmtId="0" fontId="3" fillId="5" borderId="1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68" fontId="2" fillId="0" borderId="6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167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9" fontId="2" fillId="0" borderId="6" xfId="0" applyNumberFormat="1" applyFont="1" applyBorder="1" applyProtection="1">
      <protection locked="0"/>
    </xf>
    <xf numFmtId="170" fontId="2" fillId="0" borderId="6" xfId="0" applyNumberFormat="1" applyFont="1" applyBorder="1" applyAlignment="1" applyProtection="1">
      <alignment horizontal="right"/>
      <protection locked="0"/>
    </xf>
    <xf numFmtId="169" fontId="2" fillId="0" borderId="1" xfId="0" applyNumberFormat="1" applyFont="1" applyBorder="1" applyProtection="1">
      <protection locked="0"/>
    </xf>
    <xf numFmtId="0" fontId="17" fillId="5" borderId="1" xfId="0" applyFont="1" applyFill="1" applyBorder="1" applyAlignment="1" applyProtection="1">
      <alignment vertical="center"/>
    </xf>
    <xf numFmtId="174" fontId="2" fillId="0" borderId="0" xfId="0" applyNumberFormat="1" applyFont="1" applyFill="1" applyBorder="1" applyAlignment="1" applyProtection="1">
      <alignment horizontal="left" readingOrder="1"/>
    </xf>
    <xf numFmtId="0" fontId="2" fillId="0" borderId="0" xfId="0" applyFont="1" applyAlignment="1" applyProtection="1">
      <alignment horizontal="right"/>
    </xf>
    <xf numFmtId="0" fontId="0" fillId="0" borderId="0" xfId="0" applyBorder="1" applyProtection="1"/>
    <xf numFmtId="0" fontId="0" fillId="0" borderId="5" xfId="0" applyBorder="1" applyProtection="1"/>
    <xf numFmtId="169" fontId="2" fillId="0" borderId="45" xfId="0" applyNumberFormat="1" applyFont="1" applyBorder="1" applyProtection="1">
      <protection locked="0"/>
    </xf>
    <xf numFmtId="169" fontId="0" fillId="0" borderId="45" xfId="0" applyNumberFormat="1" applyBorder="1" applyProtection="1">
      <protection locked="0"/>
    </xf>
    <xf numFmtId="169" fontId="0" fillId="0" borderId="46" xfId="0" applyNumberFormat="1" applyBorder="1" applyProtection="1">
      <protection locked="0"/>
    </xf>
    <xf numFmtId="0" fontId="2" fillId="0" borderId="0" xfId="0" applyFont="1"/>
    <xf numFmtId="0" fontId="2" fillId="0" borderId="0" xfId="0" applyFont="1" applyProtection="1"/>
    <xf numFmtId="0" fontId="2" fillId="2" borderId="28" xfId="0" applyFont="1" applyFill="1" applyBorder="1" applyProtection="1"/>
    <xf numFmtId="0" fontId="0" fillId="0" borderId="1" xfId="0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65" fontId="18" fillId="10" borderId="1" xfId="2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165" fontId="11" fillId="0" borderId="0" xfId="2" applyNumberFormat="1" applyFont="1" applyFill="1" applyBorder="1" applyProtection="1"/>
    <xf numFmtId="0" fontId="1" fillId="4" borderId="0" xfId="0" applyFont="1" applyFill="1" applyProtection="1"/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0" fontId="1" fillId="4" borderId="0" xfId="0" applyFont="1" applyFill="1" applyBorder="1" applyProtection="1"/>
    <xf numFmtId="0" fontId="7" fillId="3" borderId="18" xfId="0" applyFont="1" applyFill="1" applyBorder="1" applyAlignment="1" applyProtection="1">
      <alignment horizontal="left" vertical="center" indent="1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vertical="center"/>
    </xf>
    <xf numFmtId="0" fontId="7" fillId="3" borderId="23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16" fillId="4" borderId="0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2" borderId="13" xfId="0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49" fontId="4" fillId="2" borderId="6" xfId="0" applyNumberFormat="1" applyFont="1" applyFill="1" applyBorder="1" applyAlignment="1" applyProtection="1">
      <alignment horizontal="center" vertical="center"/>
    </xf>
    <xf numFmtId="49" fontId="4" fillId="2" borderId="34" xfId="0" applyNumberFormat="1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49" fontId="4" fillId="2" borderId="14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49" fontId="6" fillId="2" borderId="17" xfId="0" applyNumberFormat="1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0" fillId="2" borderId="16" xfId="0" applyFill="1" applyBorder="1" applyProtection="1"/>
    <xf numFmtId="0" fontId="4" fillId="2" borderId="17" xfId="0" applyFont="1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Protection="1"/>
    <xf numFmtId="0" fontId="0" fillId="2" borderId="36" xfId="0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2" fillId="4" borderId="0" xfId="0" applyFont="1" applyFill="1" applyBorder="1" applyProtection="1"/>
    <xf numFmtId="0" fontId="2" fillId="0" borderId="6" xfId="0" applyFont="1" applyBorder="1" applyProtection="1"/>
    <xf numFmtId="0" fontId="2" fillId="9" borderId="6" xfId="0" applyFont="1" applyFill="1" applyBorder="1" applyAlignment="1" applyProtection="1">
      <alignment horizontal="center"/>
    </xf>
    <xf numFmtId="17" fontId="2" fillId="0" borderId="0" xfId="0" applyNumberFormat="1" applyFont="1" applyBorder="1" applyProtection="1"/>
    <xf numFmtId="0" fontId="2" fillId="0" borderId="0" xfId="0" applyFont="1" applyBorder="1" applyProtection="1"/>
    <xf numFmtId="0" fontId="0" fillId="0" borderId="6" xfId="0" applyBorder="1" applyAlignment="1" applyProtection="1">
      <alignment horizontal="center"/>
    </xf>
    <xf numFmtId="0" fontId="1" fillId="4" borderId="0" xfId="0" applyFont="1" applyFill="1" applyBorder="1" applyAlignment="1" applyProtection="1">
      <alignment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169" fontId="0" fillId="2" borderId="21" xfId="0" applyNumberFormat="1" applyFill="1" applyBorder="1" applyAlignment="1" applyProtection="1">
      <alignment vertical="center"/>
    </xf>
    <xf numFmtId="170" fontId="0" fillId="2" borderId="21" xfId="0" applyNumberFormat="1" applyFill="1" applyBorder="1" applyAlignment="1" applyProtection="1">
      <alignment horizontal="right" vertical="center"/>
    </xf>
    <xf numFmtId="169" fontId="0" fillId="2" borderId="22" xfId="0" applyNumberForma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4" borderId="0" xfId="0" applyFill="1" applyBorder="1" applyAlignment="1" applyProtection="1">
      <alignment horizontal="center"/>
    </xf>
    <xf numFmtId="0" fontId="1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top"/>
    </xf>
    <xf numFmtId="0" fontId="5" fillId="0" borderId="0" xfId="0" applyFont="1" applyProtection="1"/>
    <xf numFmtId="0" fontId="15" fillId="0" borderId="0" xfId="0" applyFont="1" applyBorder="1" applyProtection="1"/>
    <xf numFmtId="0" fontId="8" fillId="0" borderId="0" xfId="0" applyFont="1" applyProtection="1"/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4" fontId="4" fillId="0" borderId="1" xfId="0" applyNumberFormat="1" applyFont="1" applyBorder="1" applyAlignment="1" applyProtection="1">
      <alignment horizontal="left" vertical="center"/>
    </xf>
    <xf numFmtId="171" fontId="0" fillId="0" borderId="1" xfId="0" applyNumberForma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3" fillId="7" borderId="4" xfId="0" applyFont="1" applyFill="1" applyBorder="1" applyAlignment="1" applyProtection="1">
      <alignment vertical="center"/>
    </xf>
    <xf numFmtId="0" fontId="3" fillId="7" borderId="32" xfId="0" applyFont="1" applyFill="1" applyBorder="1" applyAlignment="1" applyProtection="1">
      <alignment horizontal="center" vertical="center"/>
    </xf>
    <xf numFmtId="0" fontId="3" fillId="7" borderId="32" xfId="0" applyFont="1" applyFill="1" applyBorder="1" applyAlignment="1" applyProtection="1">
      <alignment horizontal="left" vertical="center"/>
    </xf>
    <xf numFmtId="0" fontId="9" fillId="7" borderId="32" xfId="0" applyFont="1" applyFill="1" applyBorder="1" applyAlignment="1" applyProtection="1">
      <alignment horizontal="left" vertical="center"/>
    </xf>
    <xf numFmtId="171" fontId="3" fillId="7" borderId="33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11" xfId="0" applyBorder="1" applyProtection="1"/>
    <xf numFmtId="0" fontId="0" fillId="0" borderId="37" xfId="0" applyBorder="1" applyProtection="1"/>
    <xf numFmtId="4" fontId="4" fillId="0" borderId="6" xfId="0" applyNumberFormat="1" applyFont="1" applyBorder="1" applyAlignment="1" applyProtection="1">
      <alignment horizontal="left"/>
    </xf>
    <xf numFmtId="171" fontId="0" fillId="0" borderId="6" xfId="0" applyNumberFormat="1" applyBorder="1" applyProtection="1"/>
    <xf numFmtId="0" fontId="0" fillId="0" borderId="1" xfId="0" applyBorder="1" applyAlignment="1" applyProtection="1">
      <alignment horizontal="center"/>
    </xf>
    <xf numFmtId="0" fontId="2" fillId="0" borderId="2" xfId="0" applyFont="1" applyBorder="1" applyProtection="1"/>
    <xf numFmtId="0" fontId="0" fillId="0" borderId="3" xfId="0" applyBorder="1" applyProtection="1"/>
    <xf numFmtId="0" fontId="4" fillId="0" borderId="1" xfId="0" applyFont="1" applyBorder="1" applyAlignment="1" applyProtection="1">
      <alignment wrapText="1"/>
    </xf>
    <xf numFmtId="171" fontId="0" fillId="0" borderId="1" xfId="1" applyNumberFormat="1" applyFont="1" applyBorder="1" applyProtection="1"/>
    <xf numFmtId="173" fontId="0" fillId="0" borderId="1" xfId="0" applyNumberFormat="1" applyBorder="1" applyAlignment="1" applyProtection="1">
      <alignment horizontal="center"/>
    </xf>
    <xf numFmtId="0" fontId="0" fillId="0" borderId="2" xfId="0" applyBorder="1" applyProtection="1"/>
    <xf numFmtId="166" fontId="4" fillId="0" borderId="1" xfId="0" applyNumberFormat="1" applyFont="1" applyBorder="1" applyAlignment="1" applyProtection="1">
      <alignment horizontal="left" wrapText="1"/>
    </xf>
    <xf numFmtId="171" fontId="0" fillId="0" borderId="1" xfId="0" applyNumberFormat="1" applyBorder="1" applyProtection="1"/>
    <xf numFmtId="0" fontId="3" fillId="7" borderId="32" xfId="0" applyFont="1" applyFill="1" applyBorder="1" applyAlignment="1" applyProtection="1">
      <alignment vertical="center" wrapText="1"/>
    </xf>
    <xf numFmtId="0" fontId="3" fillId="8" borderId="24" xfId="0" applyFont="1" applyFill="1" applyBorder="1" applyAlignment="1" applyProtection="1">
      <alignment vertical="center"/>
    </xf>
    <xf numFmtId="0" fontId="3" fillId="8" borderId="41" xfId="0" applyFont="1" applyFill="1" applyBorder="1" applyAlignment="1" applyProtection="1">
      <alignment vertical="center"/>
    </xf>
    <xf numFmtId="171" fontId="3" fillId="8" borderId="42" xfId="0" applyNumberFormat="1" applyFont="1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72" fontId="0" fillId="0" borderId="2" xfId="0" applyNumberFormat="1" applyBorder="1" applyAlignment="1" applyProtection="1">
      <alignment horizontal="left" vertical="center"/>
    </xf>
    <xf numFmtId="0" fontId="12" fillId="0" borderId="0" xfId="0" applyFont="1" applyProtection="1"/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top" wrapText="1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left" wrapText="1"/>
    </xf>
    <xf numFmtId="0" fontId="4" fillId="6" borderId="3" xfId="0" applyFont="1" applyFill="1" applyBorder="1" applyAlignment="1" applyProtection="1">
      <alignment horizontal="left" wrapText="1"/>
    </xf>
    <xf numFmtId="0" fontId="4" fillId="6" borderId="14" xfId="0" applyFont="1" applyFill="1" applyBorder="1" applyAlignment="1" applyProtection="1">
      <alignment horizontal="left" vertical="top" wrapText="1"/>
    </xf>
    <xf numFmtId="0" fontId="4" fillId="6" borderId="40" xfId="0" applyFont="1" applyFill="1" applyBorder="1" applyAlignment="1" applyProtection="1">
      <alignment horizontal="left" vertical="top" wrapText="1"/>
    </xf>
    <xf numFmtId="0" fontId="4" fillId="6" borderId="34" xfId="0" applyFont="1" applyFill="1" applyBorder="1" applyAlignment="1" applyProtection="1">
      <alignment horizontal="left" vertical="top" wrapText="1"/>
    </xf>
    <xf numFmtId="0" fontId="4" fillId="6" borderId="36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3" fillId="0" borderId="2" xfId="0" applyFont="1" applyBorder="1" applyAlignment="1" applyProtection="1">
      <alignment horizontal="left" vertical="center" indent="1"/>
    </xf>
    <xf numFmtId="0" fontId="3" fillId="0" borderId="5" xfId="0" applyFont="1" applyBorder="1" applyAlignment="1" applyProtection="1">
      <alignment horizontal="left" vertical="center" indent="1"/>
    </xf>
    <xf numFmtId="0" fontId="3" fillId="0" borderId="3" xfId="0" applyFont="1" applyBorder="1" applyAlignment="1" applyProtection="1">
      <alignment horizontal="left" vertical="center" indent="1"/>
    </xf>
    <xf numFmtId="0" fontId="4" fillId="6" borderId="38" xfId="0" applyFont="1" applyFill="1" applyBorder="1" applyAlignment="1" applyProtection="1">
      <alignment horizontal="left" vertical="top" wrapText="1"/>
    </xf>
    <xf numFmtId="0" fontId="4" fillId="6" borderId="39" xfId="0" applyFont="1" applyFill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14" fontId="0" fillId="0" borderId="5" xfId="0" applyNumberFormat="1" applyBorder="1" applyAlignment="1" applyProtection="1">
      <alignment horizontal="left" vertical="center"/>
    </xf>
    <xf numFmtId="14" fontId="0" fillId="0" borderId="3" xfId="0" applyNumberFormat="1" applyBorder="1" applyAlignment="1" applyProtection="1">
      <alignment horizontal="left" vertical="center"/>
    </xf>
    <xf numFmtId="174" fontId="2" fillId="9" borderId="43" xfId="0" applyNumberFormat="1" applyFont="1" applyFill="1" applyBorder="1" applyAlignment="1" applyProtection="1">
      <alignment horizontal="left" readingOrder="1"/>
      <protection locked="0"/>
    </xf>
    <xf numFmtId="0" fontId="0" fillId="9" borderId="43" xfId="0" applyFill="1" applyBorder="1" applyAlignment="1" applyProtection="1">
      <alignment horizontal="center"/>
      <protection locked="0"/>
    </xf>
  </cellXfs>
  <cellStyles count="3">
    <cellStyle name="Komma" xfId="1" builtinId="3"/>
    <cellStyle name="Standard" xfId="0" builtinId="0"/>
    <cellStyle name="Währung" xfId="2" builtinId="4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2</xdr:row>
      <xdr:rowOff>76200</xdr:rowOff>
    </xdr:from>
    <xdr:to>
      <xdr:col>3</xdr:col>
      <xdr:colOff>114300</xdr:colOff>
      <xdr:row>3</xdr:row>
      <xdr:rowOff>200025</xdr:rowOff>
    </xdr:to>
    <xdr:sp macro="" textlink="">
      <xdr:nvSpPr>
        <xdr:cNvPr id="3080" name="Text Box 8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1895475" y="409575"/>
          <a:ext cx="2438400" cy="37147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Bitte vollständig ausfüllen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L41"/>
  <sheetViews>
    <sheetView tabSelected="1" zoomScaleNormal="100" workbookViewId="0">
      <selection activeCell="C17" sqref="C17"/>
    </sheetView>
  </sheetViews>
  <sheetFormatPr baseColWidth="10" defaultColWidth="11.42578125" defaultRowHeight="12.75"/>
  <cols>
    <col min="1" max="1" width="5.140625" style="12" customWidth="1"/>
    <col min="2" max="2" width="28.85546875" style="12" customWidth="1"/>
    <col min="3" max="3" width="29.28515625" style="12" customWidth="1"/>
    <col min="4" max="4" width="8" style="12" customWidth="1"/>
    <col min="5" max="5" width="3.85546875" style="12" customWidth="1"/>
    <col min="6" max="6" width="22.28515625" style="12" customWidth="1"/>
    <col min="7" max="8" width="11.42578125" style="12"/>
    <col min="9" max="9" width="10.85546875" style="12" customWidth="1"/>
    <col min="10" max="16384" width="11.42578125" style="12"/>
  </cols>
  <sheetData>
    <row r="1" spans="1:12" ht="13.5" thickBot="1"/>
    <row r="2" spans="1:12">
      <c r="A2" s="13"/>
      <c r="B2" s="14"/>
      <c r="C2" s="14"/>
      <c r="D2" s="14"/>
      <c r="E2" s="14"/>
      <c r="F2" s="14"/>
      <c r="G2" s="14"/>
      <c r="H2" s="14"/>
      <c r="I2" s="15"/>
    </row>
    <row r="3" spans="1:12" ht="20.100000000000001" customHeight="1">
      <c r="A3" s="16"/>
      <c r="B3" s="17"/>
      <c r="C3" s="17"/>
      <c r="D3" s="17"/>
      <c r="E3" s="17"/>
      <c r="F3" s="17"/>
      <c r="G3" s="17"/>
      <c r="H3" s="17"/>
      <c r="I3" s="18"/>
    </row>
    <row r="4" spans="1:12" ht="20.100000000000001" customHeight="1">
      <c r="A4" s="16"/>
      <c r="B4" s="19" t="s">
        <v>43</v>
      </c>
      <c r="C4" s="17"/>
      <c r="D4" s="17"/>
      <c r="E4" s="17"/>
      <c r="F4" s="19" t="s">
        <v>49</v>
      </c>
      <c r="G4" s="17"/>
      <c r="H4" s="17"/>
      <c r="I4" s="18"/>
    </row>
    <row r="5" spans="1:12" ht="20.100000000000001" customHeight="1">
      <c r="A5" s="16"/>
      <c r="B5" s="17"/>
      <c r="C5" s="17"/>
      <c r="D5" s="17"/>
      <c r="E5" s="17"/>
      <c r="F5" s="17"/>
      <c r="G5" s="17"/>
      <c r="H5" s="17"/>
      <c r="I5" s="18"/>
    </row>
    <row r="6" spans="1:12" ht="20.100000000000001" customHeight="1">
      <c r="A6" s="16"/>
      <c r="B6" s="26" t="s">
        <v>47</v>
      </c>
      <c r="C6" s="51"/>
      <c r="D6" s="17"/>
      <c r="E6" s="17"/>
      <c r="F6" s="35" t="s">
        <v>50</v>
      </c>
      <c r="G6" s="49">
        <v>180</v>
      </c>
      <c r="H6" s="17"/>
      <c r="I6" s="18"/>
    </row>
    <row r="7" spans="1:12" ht="20.100000000000001" customHeight="1">
      <c r="A7" s="16"/>
      <c r="B7" s="26" t="s">
        <v>44</v>
      </c>
      <c r="C7" s="46"/>
      <c r="D7" s="17"/>
      <c r="E7" s="17"/>
      <c r="F7" s="35" t="s">
        <v>136</v>
      </c>
      <c r="G7" s="49">
        <v>30</v>
      </c>
      <c r="H7" s="17"/>
      <c r="I7" s="18"/>
    </row>
    <row r="8" spans="1:12" ht="20.100000000000001" customHeight="1">
      <c r="A8" s="16"/>
      <c r="B8" s="26" t="s">
        <v>48</v>
      </c>
      <c r="C8" s="46"/>
      <c r="D8" s="17"/>
      <c r="E8" s="17"/>
      <c r="F8" s="35" t="s">
        <v>131</v>
      </c>
      <c r="G8" s="49">
        <v>60</v>
      </c>
      <c r="H8" s="17"/>
      <c r="I8" s="45"/>
    </row>
    <row r="9" spans="1:12" ht="20.100000000000001" customHeight="1">
      <c r="A9" s="16"/>
      <c r="B9" s="27"/>
      <c r="C9" s="27"/>
      <c r="D9" s="17"/>
      <c r="E9" s="17"/>
      <c r="F9" s="35" t="s">
        <v>101</v>
      </c>
      <c r="G9" s="49">
        <f>250/4</f>
        <v>62.5</v>
      </c>
      <c r="H9" s="17"/>
      <c r="I9" s="18"/>
    </row>
    <row r="10" spans="1:12" ht="20.100000000000001" customHeight="1">
      <c r="A10" s="16"/>
      <c r="B10" s="26" t="s">
        <v>45</v>
      </c>
      <c r="C10" s="46"/>
      <c r="D10" s="17"/>
      <c r="E10" s="17"/>
      <c r="F10" s="35" t="s">
        <v>14</v>
      </c>
      <c r="G10" s="49">
        <v>25</v>
      </c>
      <c r="H10" s="17"/>
      <c r="I10" s="18"/>
    </row>
    <row r="11" spans="1:12" ht="20.100000000000001" customHeight="1">
      <c r="A11" s="16"/>
      <c r="B11" s="26" t="s">
        <v>114</v>
      </c>
      <c r="C11" s="46"/>
      <c r="D11" s="17"/>
      <c r="E11" s="17"/>
      <c r="F11" s="17"/>
      <c r="G11" s="17"/>
      <c r="H11" s="17"/>
      <c r="I11" s="18"/>
    </row>
    <row r="12" spans="1:12" ht="20.100000000000001" customHeight="1">
      <c r="A12" s="16"/>
      <c r="B12" s="26" t="s">
        <v>46</v>
      </c>
      <c r="C12" s="47"/>
      <c r="D12" s="17"/>
      <c r="E12" s="17"/>
      <c r="F12" s="17"/>
      <c r="G12" s="17"/>
      <c r="H12" s="17"/>
      <c r="I12" s="18"/>
    </row>
    <row r="13" spans="1:12" ht="20.100000000000001" customHeight="1">
      <c r="A13" s="16"/>
      <c r="B13" s="26" t="s">
        <v>118</v>
      </c>
      <c r="C13" s="46"/>
      <c r="D13" s="17"/>
      <c r="E13" s="17"/>
      <c r="F13" s="35" t="s">
        <v>119</v>
      </c>
      <c r="G13" s="49">
        <v>0.7</v>
      </c>
      <c r="H13" s="17"/>
      <c r="I13" s="18"/>
    </row>
    <row r="14" spans="1:12" ht="20.100000000000001" customHeight="1">
      <c r="A14" s="16"/>
      <c r="B14" s="26" t="s">
        <v>54</v>
      </c>
      <c r="C14" s="48"/>
      <c r="D14" s="17"/>
      <c r="E14" s="20"/>
      <c r="F14" s="35" t="s">
        <v>120</v>
      </c>
      <c r="G14" s="49">
        <v>0.6</v>
      </c>
      <c r="H14" s="17"/>
      <c r="I14" s="18"/>
    </row>
    <row r="15" spans="1:12" ht="20.100000000000001" customHeight="1">
      <c r="A15" s="16"/>
      <c r="B15" s="26" t="s">
        <v>112</v>
      </c>
      <c r="C15" s="46"/>
      <c r="D15" s="17"/>
      <c r="E15" s="17"/>
      <c r="F15" s="35" t="s">
        <v>102</v>
      </c>
      <c r="G15" s="49">
        <v>0.55000000000000004</v>
      </c>
      <c r="H15" s="17"/>
      <c r="I15" s="18"/>
    </row>
    <row r="16" spans="1:12" ht="20.100000000000001" customHeight="1">
      <c r="A16" s="16"/>
      <c r="B16" s="17"/>
      <c r="C16" s="17"/>
      <c r="D16" s="17"/>
      <c r="E16" s="17"/>
      <c r="F16" s="17"/>
      <c r="G16" s="17"/>
      <c r="H16" s="17"/>
      <c r="I16" s="18"/>
      <c r="L16" s="44"/>
    </row>
    <row r="17" spans="1:12" ht="20.100000000000001" customHeight="1">
      <c r="A17" s="16"/>
      <c r="B17" s="50">
        <f ca="1">YEAR(TODAY())</f>
        <v>2021</v>
      </c>
      <c r="C17" s="50" t="s">
        <v>132</v>
      </c>
      <c r="D17" s="17"/>
      <c r="E17" s="17"/>
      <c r="F17" s="17"/>
      <c r="G17" s="17"/>
      <c r="H17" s="17"/>
      <c r="I17" s="18"/>
      <c r="L17" s="44"/>
    </row>
    <row r="18" spans="1:12" ht="20.100000000000001" customHeight="1">
      <c r="A18" s="16"/>
      <c r="B18" s="26" t="s">
        <v>133</v>
      </c>
      <c r="C18" s="50" t="s">
        <v>135</v>
      </c>
      <c r="D18" s="17"/>
      <c r="E18" s="17"/>
      <c r="F18" s="17"/>
      <c r="G18" s="17"/>
      <c r="H18" s="17"/>
      <c r="I18" s="18"/>
      <c r="L18" s="44"/>
    </row>
    <row r="19" spans="1:12" ht="19.5" customHeight="1">
      <c r="A19" s="16"/>
      <c r="B19" s="26" t="s">
        <v>130</v>
      </c>
      <c r="C19" s="50" t="s">
        <v>135</v>
      </c>
      <c r="D19" s="17"/>
      <c r="E19" s="17"/>
      <c r="F19" s="17"/>
      <c r="G19" s="17"/>
      <c r="H19" s="17"/>
      <c r="I19" s="18"/>
    </row>
    <row r="20" spans="1:12" ht="14.25" customHeight="1">
      <c r="A20" s="16"/>
      <c r="B20" s="17"/>
      <c r="C20" s="17"/>
      <c r="D20" s="17"/>
      <c r="E20" s="17"/>
      <c r="F20" s="17"/>
      <c r="G20" s="17"/>
      <c r="H20" s="17"/>
      <c r="I20" s="18"/>
    </row>
    <row r="21" spans="1:12" ht="19.5" customHeight="1">
      <c r="A21" s="16"/>
      <c r="B21" s="26" t="s">
        <v>99</v>
      </c>
      <c r="C21" s="157"/>
      <c r="D21" s="158"/>
      <c r="E21" s="158"/>
      <c r="F21" s="158"/>
      <c r="G21" s="158"/>
      <c r="H21" s="159"/>
      <c r="I21" s="18"/>
    </row>
    <row r="22" spans="1:12">
      <c r="A22" s="16"/>
      <c r="B22" s="17"/>
      <c r="C22" s="17"/>
      <c r="D22" s="17"/>
      <c r="E22" s="17"/>
      <c r="F22" s="17"/>
      <c r="G22" s="17"/>
      <c r="H22" s="17"/>
      <c r="I22" s="18"/>
    </row>
    <row r="23" spans="1:12">
      <c r="A23" s="16"/>
      <c r="B23" s="17"/>
      <c r="C23" s="17"/>
      <c r="D23" s="17"/>
      <c r="E23" s="17"/>
      <c r="F23" s="17"/>
      <c r="G23" s="17"/>
      <c r="H23" s="17"/>
      <c r="I23" s="18"/>
    </row>
    <row r="24" spans="1:12" ht="13.5" thickBot="1">
      <c r="A24" s="21"/>
      <c r="B24" s="22"/>
      <c r="C24" s="22"/>
      <c r="D24" s="22"/>
      <c r="E24" s="22"/>
      <c r="F24" s="22"/>
      <c r="G24" s="22"/>
      <c r="H24" s="22"/>
      <c r="I24" s="23"/>
    </row>
    <row r="27" spans="1:12">
      <c r="A27" s="24"/>
      <c r="B27" s="24"/>
      <c r="C27" s="24"/>
    </row>
    <row r="28" spans="1:12">
      <c r="A28" s="24"/>
      <c r="B28" s="24"/>
      <c r="C28" s="24"/>
    </row>
    <row r="29" spans="1:12">
      <c r="A29" s="25"/>
      <c r="B29" s="25" t="s">
        <v>109</v>
      </c>
      <c r="C29" s="25"/>
    </row>
    <row r="30" spans="1:12">
      <c r="A30" s="25"/>
      <c r="B30" s="25"/>
      <c r="C30" s="25"/>
    </row>
    <row r="31" spans="1:12">
      <c r="A31" s="25"/>
      <c r="B31" s="25" t="s">
        <v>103</v>
      </c>
      <c r="C31" s="52">
        <v>0.57999999999999996</v>
      </c>
    </row>
    <row r="32" spans="1:12">
      <c r="A32" s="25"/>
      <c r="B32" s="25" t="s">
        <v>104</v>
      </c>
      <c r="C32" s="52">
        <v>0.48</v>
      </c>
    </row>
    <row r="33" spans="1:3">
      <c r="A33" s="25"/>
      <c r="B33" s="25" t="s">
        <v>105</v>
      </c>
      <c r="C33" s="52">
        <v>0.41</v>
      </c>
    </row>
    <row r="34" spans="1:3">
      <c r="A34" s="25"/>
      <c r="B34" s="25"/>
      <c r="C34" s="25"/>
    </row>
    <row r="35" spans="1:3">
      <c r="A35" s="25"/>
      <c r="B35" s="25"/>
      <c r="C35" s="25"/>
    </row>
    <row r="36" spans="1:3">
      <c r="A36" s="25"/>
      <c r="B36" s="25" t="s">
        <v>110</v>
      </c>
      <c r="C36" s="25"/>
    </row>
    <row r="37" spans="1:3">
      <c r="A37" s="25"/>
      <c r="B37" s="25"/>
      <c r="C37" s="25"/>
    </row>
    <row r="38" spans="1:3">
      <c r="A38" s="25"/>
      <c r="B38" s="25" t="s">
        <v>103</v>
      </c>
      <c r="C38" s="52">
        <v>0.7</v>
      </c>
    </row>
    <row r="39" spans="1:3">
      <c r="A39" s="25"/>
      <c r="B39" s="25" t="s">
        <v>104</v>
      </c>
      <c r="C39" s="52">
        <v>0.6</v>
      </c>
    </row>
    <row r="40" spans="1:3">
      <c r="A40" s="25"/>
      <c r="B40" s="25" t="s">
        <v>105</v>
      </c>
      <c r="C40" s="52">
        <v>0.55000000000000004</v>
      </c>
    </row>
    <row r="41" spans="1:3">
      <c r="A41" s="24"/>
      <c r="B41" s="24"/>
      <c r="C41" s="24"/>
    </row>
  </sheetData>
  <sheetProtection algorithmName="SHA-512" hashValue="5sbg4zzUEFiqbsX3oOBg3tMFxjHAv0Geng6IzrGwAHw5mgLONc/GKR7w8blbFNIAwEnhB5lntZmSRxiLQjJuUw==" saltValue="/rah5Y7iTGgta/EX99/VqA==" spinCount="100000" sheet="1" objects="1" scenarios="1"/>
  <mergeCells count="1">
    <mergeCell ref="C21:H21"/>
  </mergeCells>
  <phoneticPr fontId="13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&amp;L&amp;F&amp;RVersion 21-01</oddFooter>
  </headerFooter>
  <ignoredErrors>
    <ignoredError sqref="B1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Auswahl!$A$1:$A$2</xm:f>
          </x14:formula1>
          <xm:sqref>C17</xm:sqref>
        </x14:dataValidation>
        <x14:dataValidation type="list" allowBlank="1" showInputMessage="1" showErrorMessage="1">
          <x14:formula1>
            <xm:f>Auswahl!$A$5:$A$6</xm:f>
          </x14:formula1>
          <xm:sqref>C18:C19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Q47"/>
  <sheetViews>
    <sheetView zoomScaleNormal="100" workbookViewId="0">
      <selection activeCell="C14" sqref="C14:D14"/>
    </sheetView>
  </sheetViews>
  <sheetFormatPr baseColWidth="10" defaultRowHeight="12.75"/>
  <cols>
    <col min="1" max="1" width="3.42578125" style="111" customWidth="1"/>
    <col min="2" max="2" width="8.28515625" style="112" customWidth="1"/>
    <col min="3" max="4" width="7" style="112" customWidth="1"/>
    <col min="5" max="5" width="17.5703125" style="12" customWidth="1"/>
    <col min="6" max="6" width="20.42578125" style="12" customWidth="1"/>
    <col min="7" max="8" width="4.7109375" style="12" customWidth="1"/>
    <col min="9" max="10" width="4.85546875" style="12" customWidth="1"/>
    <col min="11" max="11" width="5.42578125" style="112" customWidth="1"/>
    <col min="12" max="12" width="12" style="12" customWidth="1"/>
    <col min="13" max="13" width="10.28515625" style="12" bestFit="1" customWidth="1"/>
    <col min="14" max="15" width="12" style="12" customWidth="1"/>
    <col min="16" max="16" width="3.85546875" style="12" customWidth="1"/>
    <col min="17" max="17" width="32.140625" style="12" customWidth="1"/>
    <col min="18" max="16384" width="11.42578125" style="12"/>
  </cols>
  <sheetData>
    <row r="1" spans="1:17" ht="13.5" thickBot="1">
      <c r="A1" s="53"/>
      <c r="B1" s="54"/>
      <c r="C1" s="54"/>
      <c r="D1" s="54"/>
      <c r="E1" s="55"/>
      <c r="F1" s="55"/>
      <c r="G1" s="55"/>
      <c r="H1" s="55"/>
      <c r="I1" s="55"/>
      <c r="J1" s="55"/>
      <c r="K1" s="54"/>
      <c r="L1" s="55"/>
      <c r="M1" s="55"/>
      <c r="N1" s="55"/>
      <c r="O1" s="55"/>
      <c r="P1" s="55"/>
    </row>
    <row r="2" spans="1:17" s="38" customFormat="1" ht="31.5" customHeight="1" thickBot="1">
      <c r="A2" s="56"/>
      <c r="B2" s="57" t="s">
        <v>113</v>
      </c>
      <c r="C2" s="58"/>
      <c r="D2" s="58"/>
      <c r="E2" s="59"/>
      <c r="F2" s="59" t="str">
        <f ca="1">Abrechnung!A8</f>
        <v>1. Semester: 1. August - 31. Januar 2022</v>
      </c>
      <c r="G2" s="60"/>
      <c r="H2" s="60"/>
      <c r="I2" s="60"/>
      <c r="J2" s="60"/>
      <c r="K2" s="58"/>
      <c r="L2" s="59"/>
      <c r="M2" s="59"/>
      <c r="N2" s="59"/>
      <c r="O2" s="61"/>
      <c r="P2" s="62"/>
    </row>
    <row r="3" spans="1:17" s="69" customFormat="1" ht="24.95" customHeight="1">
      <c r="A3" s="63"/>
      <c r="B3" s="64" t="s">
        <v>33</v>
      </c>
      <c r="C3" s="160" t="s">
        <v>34</v>
      </c>
      <c r="D3" s="161"/>
      <c r="E3" s="65" t="s">
        <v>37</v>
      </c>
      <c r="F3" s="65" t="s">
        <v>5</v>
      </c>
      <c r="G3" s="160" t="s">
        <v>116</v>
      </c>
      <c r="H3" s="161"/>
      <c r="I3" s="65" t="s">
        <v>137</v>
      </c>
      <c r="J3" s="65" t="s">
        <v>138</v>
      </c>
      <c r="K3" s="65" t="s">
        <v>41</v>
      </c>
      <c r="L3" s="162" t="s">
        <v>38</v>
      </c>
      <c r="M3" s="161"/>
      <c r="N3" s="66" t="s">
        <v>19</v>
      </c>
      <c r="O3" s="67" t="s">
        <v>21</v>
      </c>
      <c r="P3" s="68"/>
    </row>
    <row r="4" spans="1:17" s="38" customFormat="1" ht="15" customHeight="1">
      <c r="A4" s="56"/>
      <c r="B4" s="70"/>
      <c r="C4" s="71"/>
      <c r="D4" s="72"/>
      <c r="E4" s="73"/>
      <c r="F4" s="73"/>
      <c r="G4" s="74" t="s">
        <v>115</v>
      </c>
      <c r="H4" s="75" t="s">
        <v>117</v>
      </c>
      <c r="I4" s="76"/>
      <c r="J4" s="76"/>
      <c r="K4" s="76"/>
      <c r="L4" s="77" t="s">
        <v>39</v>
      </c>
      <c r="M4" s="76" t="s">
        <v>17</v>
      </c>
      <c r="N4" s="78"/>
      <c r="O4" s="79"/>
      <c r="P4" s="62"/>
    </row>
    <row r="5" spans="1:17" s="38" customFormat="1" ht="15" customHeight="1">
      <c r="A5" s="56"/>
      <c r="B5" s="70"/>
      <c r="C5" s="80" t="s">
        <v>35</v>
      </c>
      <c r="D5" s="76" t="s">
        <v>36</v>
      </c>
      <c r="E5" s="81"/>
      <c r="F5" s="81"/>
      <c r="G5" s="164" t="s">
        <v>1</v>
      </c>
      <c r="H5" s="165"/>
      <c r="I5" s="76" t="s">
        <v>42</v>
      </c>
      <c r="J5" s="76" t="s">
        <v>42</v>
      </c>
      <c r="K5" s="76" t="s">
        <v>42</v>
      </c>
      <c r="L5" s="76" t="s">
        <v>53</v>
      </c>
      <c r="M5" s="76" t="s">
        <v>40</v>
      </c>
      <c r="N5" s="76" t="s">
        <v>53</v>
      </c>
      <c r="O5" s="82" t="s">
        <v>53</v>
      </c>
      <c r="P5" s="62"/>
    </row>
    <row r="6" spans="1:17" s="38" customFormat="1" ht="15" customHeight="1">
      <c r="A6" s="56"/>
      <c r="B6" s="83"/>
      <c r="C6" s="84"/>
      <c r="D6" s="85"/>
      <c r="E6" s="86"/>
      <c r="F6" s="87"/>
      <c r="G6" s="88" t="s">
        <v>6</v>
      </c>
      <c r="H6" s="88" t="s">
        <v>8</v>
      </c>
      <c r="I6" s="88" t="s">
        <v>10</v>
      </c>
      <c r="J6" s="88" t="s">
        <v>11</v>
      </c>
      <c r="K6" s="88" t="s">
        <v>13</v>
      </c>
      <c r="L6" s="89" t="s">
        <v>15</v>
      </c>
      <c r="M6" s="89" t="s">
        <v>16</v>
      </c>
      <c r="N6" s="89" t="s">
        <v>18</v>
      </c>
      <c r="O6" s="90" t="s">
        <v>20</v>
      </c>
      <c r="P6" s="62"/>
    </row>
    <row r="7" spans="1:17" s="95" customFormat="1" ht="20.100000000000001" customHeight="1">
      <c r="A7" s="91"/>
      <c r="B7" s="30"/>
      <c r="C7" s="28"/>
      <c r="D7" s="28"/>
      <c r="E7" s="29"/>
      <c r="F7" s="29"/>
      <c r="G7" s="93" t="str">
        <f>IF(C7&lt;&gt;"",IF((D7-C7)*24&gt;5,IF(Personalien!$C$18="ja",2,1),""),"")</f>
        <v/>
      </c>
      <c r="H7" s="93" t="str">
        <f>IF(C7&lt;&gt;"",IF((D7-C7)*24&lt;=5,IF(Personalien!$C$18="ja",2,1),""),"")</f>
        <v/>
      </c>
      <c r="I7" s="93" t="str">
        <f>IF(C7&lt;&gt;"",IF(Personalien!$C$19="ja",IF((D7-C7)*24&gt;5,1,0.5),""),"")</f>
        <v/>
      </c>
      <c r="J7" s="113"/>
      <c r="K7" s="31"/>
      <c r="L7" s="32"/>
      <c r="M7" s="33"/>
      <c r="N7" s="32"/>
      <c r="O7" s="40"/>
      <c r="P7" s="91"/>
      <c r="Q7" s="94"/>
    </row>
    <row r="8" spans="1:17" s="95" customFormat="1" ht="19.5" customHeight="1">
      <c r="A8" s="91"/>
      <c r="B8" s="30"/>
      <c r="C8" s="28"/>
      <c r="D8" s="28"/>
      <c r="E8" s="29"/>
      <c r="F8" s="29"/>
      <c r="G8" s="93" t="str">
        <f>IF(C8&lt;&gt;"",IF((D8-C8)*24&gt;5,IF(Personalien!$C$18="ja",2,1),""),"")</f>
        <v/>
      </c>
      <c r="H8" s="93" t="str">
        <f>IF(C8&lt;&gt;"",IF((D8-C8)*24&lt;=5,IF(Personalien!$C$18="ja",2,1),""),"")</f>
        <v/>
      </c>
      <c r="I8" s="93" t="str">
        <f>IF(C8&lt;&gt;"",IF(Personalien!$C$19="ja",IF((D8-C8)*24&gt;5,1,0.5),""),"")</f>
        <v/>
      </c>
      <c r="J8" s="113"/>
      <c r="K8" s="31"/>
      <c r="L8" s="34"/>
      <c r="M8" s="33"/>
      <c r="N8" s="32"/>
      <c r="O8" s="40"/>
      <c r="P8" s="91"/>
    </row>
    <row r="9" spans="1:17" s="95" customFormat="1" ht="20.100000000000001" customHeight="1">
      <c r="A9" s="91"/>
      <c r="B9" s="30"/>
      <c r="C9" s="28"/>
      <c r="D9" s="28"/>
      <c r="E9" s="29"/>
      <c r="F9" s="29"/>
      <c r="G9" s="93" t="str">
        <f>IF(C9&lt;&gt;"",IF((D9-C9)*24&gt;5,IF(Personalien!$C$18="ja",2,1),""),"")</f>
        <v/>
      </c>
      <c r="H9" s="93" t="str">
        <f>IF(C9&lt;&gt;"",IF((D9-C9)*24&lt;=5,IF(Personalien!$C$18="ja",2,1),""),"")</f>
        <v/>
      </c>
      <c r="I9" s="93" t="str">
        <f>IF(C9&lt;&gt;"",IF(Personalien!$C$19="ja",IF((D9-C9)*24&gt;5,1,0.5),""),"")</f>
        <v/>
      </c>
      <c r="J9" s="113"/>
      <c r="K9" s="31"/>
      <c r="L9" s="34"/>
      <c r="M9" s="33"/>
      <c r="N9" s="32"/>
      <c r="O9" s="40"/>
      <c r="P9" s="91"/>
    </row>
    <row r="10" spans="1:17" s="95" customFormat="1" ht="20.100000000000001" customHeight="1">
      <c r="A10" s="91"/>
      <c r="B10" s="30"/>
      <c r="C10" s="28"/>
      <c r="D10" s="28"/>
      <c r="E10" s="29"/>
      <c r="F10" s="29"/>
      <c r="G10" s="93" t="str">
        <f>IF(C10&lt;&gt;"",IF((D10-C10)*24&gt;5,IF(Personalien!$C$18="ja",2,1),""),"")</f>
        <v/>
      </c>
      <c r="H10" s="93" t="str">
        <f>IF(C10&lt;&gt;"",IF((D10-C10)*24&lt;=5,IF(Personalien!$C$18="ja",2,1),""),"")</f>
        <v/>
      </c>
      <c r="I10" s="93" t="str">
        <f>IF(C10&lt;&gt;"",IF(Personalien!$C$19="ja",IF((D10-C10)*24&gt;5,1,0.5),""),"")</f>
        <v/>
      </c>
      <c r="J10" s="113"/>
      <c r="K10" s="31"/>
      <c r="L10" s="34"/>
      <c r="M10" s="33"/>
      <c r="N10" s="32"/>
      <c r="O10" s="40"/>
      <c r="P10" s="91"/>
    </row>
    <row r="11" spans="1:17" s="38" customFormat="1" ht="20.100000000000001" customHeight="1">
      <c r="A11" s="56"/>
      <c r="B11" s="2"/>
      <c r="C11" s="3"/>
      <c r="D11" s="3"/>
      <c r="E11" s="4"/>
      <c r="F11" s="4"/>
      <c r="G11" s="93" t="str">
        <f>IF(C11&lt;&gt;"",IF((D11-C11)*24&gt;5,IF(Personalien!$C$18="ja",2,1),""),"")</f>
        <v/>
      </c>
      <c r="H11" s="93" t="str">
        <f>IF(C11&lt;&gt;"",IF((D11-C11)*24&lt;=5,IF(Personalien!$C$18="ja",2,1),""),"")</f>
        <v/>
      </c>
      <c r="I11" s="93" t="str">
        <f>IF(C11&lt;&gt;"",IF(Personalien!$C$19="ja",IF((D11-C11)*24&gt;5,1,0.5),""),"")</f>
        <v/>
      </c>
      <c r="J11" s="113"/>
      <c r="K11" s="5"/>
      <c r="L11" s="7"/>
      <c r="M11" s="8"/>
      <c r="N11" s="6"/>
      <c r="O11" s="41"/>
      <c r="P11" s="62"/>
    </row>
    <row r="12" spans="1:17" s="38" customFormat="1" ht="20.100000000000001" customHeight="1">
      <c r="A12" s="56"/>
      <c r="B12" s="2"/>
      <c r="C12" s="3"/>
      <c r="D12" s="3"/>
      <c r="E12" s="4"/>
      <c r="F12" s="4"/>
      <c r="G12" s="93" t="str">
        <f>IF(C12&lt;&gt;"",IF((D12-C12)*24&gt;5,IF(Personalien!$C$18="ja",2,1),""),"")</f>
        <v/>
      </c>
      <c r="H12" s="93" t="str">
        <f>IF(C12&lt;&gt;"",IF((D12-C12)*24&lt;=5,IF(Personalien!$C$18="ja",2,1),""),"")</f>
        <v/>
      </c>
      <c r="I12" s="93" t="str">
        <f>IF(C12&lt;&gt;"",IF(Personalien!$C$19="ja",IF((D12-C12)*24&gt;5,1,0.5),""),"")</f>
        <v/>
      </c>
      <c r="J12" s="113"/>
      <c r="K12" s="5"/>
      <c r="L12" s="7"/>
      <c r="M12" s="8"/>
      <c r="N12" s="6"/>
      <c r="O12" s="41"/>
      <c r="P12" s="62"/>
    </row>
    <row r="13" spans="1:17" s="38" customFormat="1" ht="20.100000000000001" customHeight="1">
      <c r="A13" s="56"/>
      <c r="B13" s="2"/>
      <c r="C13" s="3"/>
      <c r="D13" s="3"/>
      <c r="E13" s="4"/>
      <c r="F13" s="4"/>
      <c r="G13" s="93" t="str">
        <f>IF(C13&lt;&gt;"",IF((D13-C13)*24&gt;5,IF(Personalien!$C$18="ja",2,1),""),"")</f>
        <v/>
      </c>
      <c r="H13" s="93" t="str">
        <f>IF(C13&lt;&gt;"",IF((D13-C13)*24&lt;=5,IF(Personalien!$C$18="ja",2,1),""),"")</f>
        <v/>
      </c>
      <c r="I13" s="93" t="str">
        <f>IF(C13&lt;&gt;"",IF(Personalien!$C$19="ja",IF((D13-C13)*24&gt;5,1,0.5),""),"")</f>
        <v/>
      </c>
      <c r="J13" s="113"/>
      <c r="K13" s="5"/>
      <c r="L13" s="7"/>
      <c r="M13" s="8"/>
      <c r="N13" s="6"/>
      <c r="O13" s="41"/>
      <c r="P13" s="62"/>
    </row>
    <row r="14" spans="1:17" s="38" customFormat="1" ht="20.100000000000001" customHeight="1">
      <c r="A14" s="56"/>
      <c r="B14" s="2"/>
      <c r="C14" s="3"/>
      <c r="D14" s="3"/>
      <c r="E14" s="4"/>
      <c r="F14" s="4"/>
      <c r="G14" s="93" t="str">
        <f>IF(C14&lt;&gt;"",IF((D14-C14)*24&gt;5,IF(Personalien!$C$18="ja",2,1),""),"")</f>
        <v/>
      </c>
      <c r="H14" s="93" t="str">
        <f>IF(C14&lt;&gt;"",IF((D14-C14)*24&lt;=5,IF(Personalien!$C$18="ja",2,1),""),"")</f>
        <v/>
      </c>
      <c r="I14" s="93" t="str">
        <f>IF(C14&lt;&gt;"",IF(Personalien!$C$19="ja",IF((D14-C14)*24&gt;5,1,0.5),""),"")</f>
        <v/>
      </c>
      <c r="J14" s="113"/>
      <c r="K14" s="5"/>
      <c r="L14" s="7"/>
      <c r="M14" s="8"/>
      <c r="N14" s="6"/>
      <c r="O14" s="41"/>
      <c r="P14" s="62"/>
    </row>
    <row r="15" spans="1:17" s="38" customFormat="1" ht="20.100000000000001" customHeight="1">
      <c r="A15" s="56"/>
      <c r="B15" s="2"/>
      <c r="C15" s="3"/>
      <c r="D15" s="3"/>
      <c r="E15" s="4"/>
      <c r="F15" s="4"/>
      <c r="G15" s="93" t="str">
        <f>IF(C15&lt;&gt;"",IF((D15-C15)*24&gt;5,IF(Personalien!$C$18="ja",2,1),""),"")</f>
        <v/>
      </c>
      <c r="H15" s="93" t="str">
        <f>IF(C15&lt;&gt;"",IF((D15-C15)*24&lt;=5,IF(Personalien!$C$18="ja",2,1),""),"")</f>
        <v/>
      </c>
      <c r="I15" s="93" t="str">
        <f>IF(C15&lt;&gt;"",IF(Personalien!$C$19="ja",IF((D15-C15)*24&gt;5,1,0.5),""),"")</f>
        <v/>
      </c>
      <c r="J15" s="113"/>
      <c r="K15" s="5"/>
      <c r="L15" s="7"/>
      <c r="M15" s="8"/>
      <c r="N15" s="6"/>
      <c r="O15" s="41"/>
      <c r="P15" s="62"/>
    </row>
    <row r="16" spans="1:17" s="38" customFormat="1" ht="20.100000000000001" customHeight="1">
      <c r="A16" s="56"/>
      <c r="B16" s="2"/>
      <c r="C16" s="3"/>
      <c r="D16" s="3"/>
      <c r="E16" s="4"/>
      <c r="F16" s="4"/>
      <c r="G16" s="93" t="str">
        <f>IF(C16&lt;&gt;"",IF((D16-C16)*24&gt;5,IF(Personalien!$C$18="ja",2,1),""),"")</f>
        <v/>
      </c>
      <c r="H16" s="93" t="str">
        <f>IF(C16&lt;&gt;"",IF((D16-C16)*24&lt;=5,IF(Personalien!$C$18="ja",2,1),""),"")</f>
        <v/>
      </c>
      <c r="I16" s="93" t="str">
        <f>IF(C16&lt;&gt;"",IF(Personalien!$C$19="ja",IF((D16-C16)*24&gt;5,1,0.5),""),"")</f>
        <v/>
      </c>
      <c r="J16" s="113"/>
      <c r="K16" s="5"/>
      <c r="L16" s="7"/>
      <c r="M16" s="8"/>
      <c r="N16" s="6"/>
      <c r="O16" s="41"/>
      <c r="P16" s="62"/>
    </row>
    <row r="17" spans="1:17" s="38" customFormat="1" ht="20.100000000000001" customHeight="1">
      <c r="A17" s="56"/>
      <c r="B17" s="2"/>
      <c r="C17" s="3"/>
      <c r="D17" s="3"/>
      <c r="E17" s="4"/>
      <c r="F17" s="4"/>
      <c r="G17" s="93" t="str">
        <f>IF(C17&lt;&gt;"",IF((D17-C17)*24&gt;5,IF(Personalien!$C$18="ja",2,1),""),"")</f>
        <v/>
      </c>
      <c r="H17" s="93" t="str">
        <f>IF(C17&lt;&gt;"",IF((D17-C17)*24&lt;=5,IF(Personalien!$C$18="ja",2,1),""),"")</f>
        <v/>
      </c>
      <c r="I17" s="93" t="str">
        <f>IF(C17&lt;&gt;"",IF(Personalien!$C$19="ja",IF((D17-C17)*24&gt;5,1,0.5),""),"")</f>
        <v/>
      </c>
      <c r="J17" s="113"/>
      <c r="K17" s="5"/>
      <c r="L17" s="7"/>
      <c r="M17" s="8"/>
      <c r="N17" s="6"/>
      <c r="O17" s="41"/>
      <c r="P17" s="62"/>
    </row>
    <row r="18" spans="1:17" s="38" customFormat="1" ht="20.100000000000001" customHeight="1">
      <c r="A18" s="56"/>
      <c r="B18" s="2"/>
      <c r="C18" s="3"/>
      <c r="D18" s="3"/>
      <c r="E18" s="4"/>
      <c r="F18" s="4"/>
      <c r="G18" s="93" t="str">
        <f>IF(C18&lt;&gt;"",IF((D18-C18)*24&gt;5,IF(Personalien!$C$18="ja",2,1),""),"")</f>
        <v/>
      </c>
      <c r="H18" s="93" t="str">
        <f>IF(C18&lt;&gt;"",IF((D18-C18)*24&lt;=5,IF(Personalien!$C$18="ja",2,1),""),"")</f>
        <v/>
      </c>
      <c r="I18" s="93" t="str">
        <f>IF(C18&lt;&gt;"",IF(Personalien!$C$19="ja",IF((D18-C18)*24&gt;5,1,0.5),""),"")</f>
        <v/>
      </c>
      <c r="J18" s="113"/>
      <c r="K18" s="5"/>
      <c r="L18" s="7"/>
      <c r="M18" s="8"/>
      <c r="N18" s="6"/>
      <c r="O18" s="41"/>
      <c r="P18" s="62"/>
    </row>
    <row r="19" spans="1:17" s="38" customFormat="1" ht="20.100000000000001" customHeight="1">
      <c r="A19" s="56"/>
      <c r="B19" s="2"/>
      <c r="C19" s="3"/>
      <c r="D19" s="3"/>
      <c r="E19" s="4"/>
      <c r="F19" s="4"/>
      <c r="G19" s="93" t="str">
        <f>IF(C19&lt;&gt;"",IF((D19-C19)*24&gt;5,IF(Personalien!$C$18="ja",2,1),""),"")</f>
        <v/>
      </c>
      <c r="H19" s="93" t="str">
        <f>IF(C19&lt;&gt;"",IF((D19-C19)*24&lt;=5,IF(Personalien!$C$18="ja",2,1),""),"")</f>
        <v/>
      </c>
      <c r="I19" s="93" t="str">
        <f>IF(C19&lt;&gt;"",IF(Personalien!$C$19="ja",IF((D19-C19)*24&gt;5,1,0.5),""),"")</f>
        <v/>
      </c>
      <c r="J19" s="113"/>
      <c r="K19" s="5"/>
      <c r="L19" s="7"/>
      <c r="M19" s="8"/>
      <c r="N19" s="6"/>
      <c r="O19" s="41"/>
      <c r="P19" s="62"/>
    </row>
    <row r="20" spans="1:17" s="38" customFormat="1" ht="20.100000000000001" customHeight="1">
      <c r="A20" s="56"/>
      <c r="B20" s="2"/>
      <c r="C20" s="3"/>
      <c r="D20" s="3"/>
      <c r="E20" s="4"/>
      <c r="F20" s="4"/>
      <c r="G20" s="93" t="str">
        <f>IF(C20&lt;&gt;"",IF((D20-C20)*24&gt;5,IF(Personalien!$C$18="ja",2,1),""),"")</f>
        <v/>
      </c>
      <c r="H20" s="93" t="str">
        <f>IF(C20&lt;&gt;"",IF((D20-C20)*24&lt;=5,IF(Personalien!$C$18="ja",2,1),""),"")</f>
        <v/>
      </c>
      <c r="I20" s="93" t="str">
        <f>IF(C20&lt;&gt;"",IF(Personalien!$C$19="ja",IF((D20-C20)*24&gt;5,1,0.5),""),"")</f>
        <v/>
      </c>
      <c r="J20" s="113"/>
      <c r="K20" s="5"/>
      <c r="L20" s="7"/>
      <c r="M20" s="8"/>
      <c r="N20" s="6"/>
      <c r="O20" s="41"/>
      <c r="P20" s="62"/>
    </row>
    <row r="21" spans="1:17" s="38" customFormat="1" ht="20.100000000000001" customHeight="1">
      <c r="A21" s="56"/>
      <c r="B21" s="2"/>
      <c r="C21" s="3"/>
      <c r="D21" s="3"/>
      <c r="E21" s="4"/>
      <c r="F21" s="4"/>
      <c r="G21" s="93" t="str">
        <f>IF(C21&lt;&gt;"",IF((D21-C21)*24&gt;5,IF(Personalien!$C$18="ja",2,1),""),"")</f>
        <v/>
      </c>
      <c r="H21" s="93" t="str">
        <f>IF(C21&lt;&gt;"",IF((D21-C21)*24&lt;=5,IF(Personalien!$C$18="ja",2,1),""),"")</f>
        <v/>
      </c>
      <c r="I21" s="93" t="str">
        <f>IF(C21&lt;&gt;"",IF(Personalien!$C$19="ja",IF((D21-C21)*24&gt;5,1,0.5),""),"")</f>
        <v/>
      </c>
      <c r="J21" s="113"/>
      <c r="K21" s="5"/>
      <c r="L21" s="7"/>
      <c r="M21" s="8"/>
      <c r="N21" s="6"/>
      <c r="O21" s="41"/>
      <c r="P21" s="62"/>
    </row>
    <row r="22" spans="1:17" s="38" customFormat="1" ht="20.100000000000001" customHeight="1">
      <c r="A22" s="56"/>
      <c r="B22" s="2"/>
      <c r="C22" s="3"/>
      <c r="D22" s="3"/>
      <c r="E22" s="4"/>
      <c r="F22" s="4"/>
      <c r="G22" s="93" t="str">
        <f>IF(C22&lt;&gt;"",IF((D22-C22)*24&gt;5,IF(Personalien!$C$18="ja",2,1),""),"")</f>
        <v/>
      </c>
      <c r="H22" s="93" t="str">
        <f>IF(C22&lt;&gt;"",IF((D22-C22)*24&lt;=5,IF(Personalien!$C$18="ja",2,1),""),"")</f>
        <v/>
      </c>
      <c r="I22" s="93" t="str">
        <f>IF(C22&lt;&gt;"",IF(Personalien!$C$19="ja",IF((D22-C22)*24&gt;5,1,0.5),""),"")</f>
        <v/>
      </c>
      <c r="J22" s="113"/>
      <c r="K22" s="5"/>
      <c r="L22" s="7"/>
      <c r="M22" s="8"/>
      <c r="N22" s="6"/>
      <c r="O22" s="41"/>
      <c r="P22" s="62"/>
    </row>
    <row r="23" spans="1:17" s="38" customFormat="1" ht="20.100000000000001" customHeight="1">
      <c r="A23" s="56"/>
      <c r="B23" s="2"/>
      <c r="C23" s="3"/>
      <c r="D23" s="3"/>
      <c r="E23" s="4"/>
      <c r="F23" s="4"/>
      <c r="G23" s="93" t="str">
        <f>IF(C23&lt;&gt;"",IF((D23-C23)*24&gt;5,IF(Personalien!$C$18="ja",2,1),""),"")</f>
        <v/>
      </c>
      <c r="H23" s="93" t="str">
        <f>IF(C23&lt;&gt;"",IF((D23-C23)*24&lt;=5,IF(Personalien!$C$18="ja",2,1),""),"")</f>
        <v/>
      </c>
      <c r="I23" s="93" t="str">
        <f>IF(C23&lt;&gt;"",IF(Personalien!$C$19="ja",IF((D23-C23)*24&gt;5,1,0.5),""),"")</f>
        <v/>
      </c>
      <c r="J23" s="113"/>
      <c r="K23" s="5"/>
      <c r="L23" s="7"/>
      <c r="M23" s="8"/>
      <c r="N23" s="6"/>
      <c r="O23" s="41"/>
      <c r="P23" s="62"/>
    </row>
    <row r="24" spans="1:17" s="38" customFormat="1" ht="20.100000000000001" customHeight="1">
      <c r="A24" s="56"/>
      <c r="B24" s="2"/>
      <c r="C24" s="3"/>
      <c r="D24" s="3"/>
      <c r="E24" s="4"/>
      <c r="F24" s="4"/>
      <c r="G24" s="93" t="str">
        <f>IF(C24&lt;&gt;"",IF((D24-C24)*24&gt;5,IF(Personalien!$C$18="ja",2,1),""),"")</f>
        <v/>
      </c>
      <c r="H24" s="93" t="str">
        <f>IF(C24&lt;&gt;"",IF((D24-C24)*24&lt;=5,IF(Personalien!$C$18="ja",2,1),""),"")</f>
        <v/>
      </c>
      <c r="I24" s="93" t="str">
        <f>IF(C24&lt;&gt;"",IF(Personalien!$C$19="ja",IF((D24-C24)*24&gt;5,1,0.5),""),"")</f>
        <v/>
      </c>
      <c r="J24" s="113"/>
      <c r="K24" s="5"/>
      <c r="L24" s="7"/>
      <c r="M24" s="8"/>
      <c r="N24" s="6"/>
      <c r="O24" s="41"/>
      <c r="P24" s="62"/>
    </row>
    <row r="25" spans="1:17" s="38" customFormat="1" ht="20.100000000000001" customHeight="1">
      <c r="A25" s="56"/>
      <c r="B25" s="2"/>
      <c r="C25" s="3"/>
      <c r="D25" s="3"/>
      <c r="E25" s="4"/>
      <c r="F25" s="4"/>
      <c r="G25" s="93" t="str">
        <f>IF(C25&lt;&gt;"",IF((D25-C25)*24&gt;5,IF(Personalien!$C$18="ja",2,1),""),"")</f>
        <v/>
      </c>
      <c r="H25" s="93" t="str">
        <f>IF(C25&lt;&gt;"",IF((D25-C25)*24&lt;=5,IF(Personalien!$C$18="ja",2,1),""),"")</f>
        <v/>
      </c>
      <c r="I25" s="93" t="str">
        <f>IF(C25&lt;&gt;"",IF(Personalien!$C$19="ja",IF((D25-C25)*24&gt;5,1,0.5),""),"")</f>
        <v/>
      </c>
      <c r="J25" s="113"/>
      <c r="K25" s="5"/>
      <c r="L25" s="7"/>
      <c r="M25" s="8"/>
      <c r="N25" s="6"/>
      <c r="O25" s="41"/>
      <c r="P25" s="62"/>
    </row>
    <row r="26" spans="1:17" s="38" customFormat="1" ht="19.5" customHeight="1" thickBot="1">
      <c r="A26" s="56"/>
      <c r="B26" s="2"/>
      <c r="C26" s="3"/>
      <c r="D26" s="3"/>
      <c r="E26" s="4"/>
      <c r="F26" s="4"/>
      <c r="G26" s="93" t="str">
        <f>IF(C26&lt;&gt;"",IF((D26-C26)*24&gt;5,IF(Personalien!$C$18="ja",2,1),""),"")</f>
        <v/>
      </c>
      <c r="H26" s="93" t="str">
        <f>IF(C26&lt;&gt;"",IF((D26-C26)*24&lt;=5,IF(Personalien!$C$18="ja",2,1),""),"")</f>
        <v/>
      </c>
      <c r="I26" s="93" t="str">
        <f>IF(C26&lt;&gt;"",IF(Personalien!$C$19="ja",IF((D26-C26)*24&gt;5,1,0.5),""),"")</f>
        <v/>
      </c>
      <c r="J26" s="113"/>
      <c r="K26" s="9"/>
      <c r="L26" s="10"/>
      <c r="M26" s="11"/>
      <c r="N26" s="10"/>
      <c r="O26" s="42"/>
      <c r="P26" s="62"/>
      <c r="Q26" s="163" t="s">
        <v>128</v>
      </c>
    </row>
    <row r="27" spans="1:17" s="107" customFormat="1" ht="30" customHeight="1" thickBot="1">
      <c r="A27" s="97"/>
      <c r="B27" s="98"/>
      <c r="C27" s="99"/>
      <c r="D27" s="99"/>
      <c r="E27" s="100"/>
      <c r="F27" s="101" t="s">
        <v>12</v>
      </c>
      <c r="G27" s="102">
        <f>SUM(G7:G26)</f>
        <v>0</v>
      </c>
      <c r="H27" s="102">
        <f>SUM(H7:H26)</f>
        <v>0</v>
      </c>
      <c r="I27" s="102">
        <f t="shared" ref="I27:K27" si="0">SUM(I7:I26)</f>
        <v>0</v>
      </c>
      <c r="J27" s="102">
        <f t="shared" si="0"/>
        <v>0</v>
      </c>
      <c r="K27" s="102">
        <f t="shared" si="0"/>
        <v>0</v>
      </c>
      <c r="L27" s="103">
        <f t="shared" ref="L27:O27" si="1">SUM(L7:L26)</f>
        <v>0</v>
      </c>
      <c r="M27" s="104">
        <f t="shared" si="1"/>
        <v>0</v>
      </c>
      <c r="N27" s="103">
        <f t="shared" si="1"/>
        <v>0</v>
      </c>
      <c r="O27" s="105">
        <f t="shared" si="1"/>
        <v>0</v>
      </c>
      <c r="P27" s="106"/>
      <c r="Q27" s="163"/>
    </row>
    <row r="28" spans="1:17" s="38" customFormat="1" ht="20.100000000000001" customHeight="1">
      <c r="A28" s="56"/>
      <c r="B28" s="108"/>
      <c r="C28" s="108"/>
      <c r="D28" s="108"/>
      <c r="E28" s="62"/>
      <c r="F28" s="62"/>
      <c r="G28" s="62"/>
      <c r="H28" s="62"/>
      <c r="I28" s="62"/>
      <c r="J28" s="62"/>
      <c r="K28" s="108"/>
      <c r="L28" s="62"/>
      <c r="M28" s="62"/>
      <c r="N28" s="62"/>
      <c r="O28" s="62"/>
      <c r="P28" s="62"/>
    </row>
    <row r="29" spans="1:17" s="38" customFormat="1" ht="20.100000000000001" customHeight="1">
      <c r="A29" s="109"/>
      <c r="B29" s="110"/>
      <c r="C29" s="110"/>
      <c r="D29" s="110"/>
      <c r="K29" s="110"/>
    </row>
    <row r="30" spans="1:17" s="38" customFormat="1" ht="20.100000000000001" customHeight="1">
      <c r="A30" s="109"/>
      <c r="B30" s="110"/>
      <c r="C30" s="110"/>
      <c r="D30" s="110"/>
      <c r="K30" s="110"/>
    </row>
    <row r="31" spans="1:17" s="38" customFormat="1" ht="20.100000000000001" customHeight="1">
      <c r="A31" s="109"/>
      <c r="B31" s="110"/>
      <c r="C31" s="110"/>
      <c r="D31" s="110"/>
      <c r="K31" s="110"/>
    </row>
    <row r="32" spans="1:17" s="38" customFormat="1" ht="20.100000000000001" customHeight="1">
      <c r="A32" s="109"/>
      <c r="B32" s="110"/>
      <c r="C32" s="110"/>
      <c r="D32" s="110"/>
      <c r="K32" s="110"/>
    </row>
    <row r="33" spans="1:11" s="38" customFormat="1" ht="20.100000000000001" customHeight="1">
      <c r="A33" s="109"/>
      <c r="B33" s="110"/>
      <c r="C33" s="110"/>
      <c r="D33" s="110"/>
      <c r="K33" s="110"/>
    </row>
    <row r="34" spans="1:11" s="38" customFormat="1" ht="20.100000000000001" customHeight="1">
      <c r="A34" s="109"/>
      <c r="B34" s="110"/>
      <c r="C34" s="110"/>
      <c r="D34" s="110"/>
      <c r="K34" s="110"/>
    </row>
    <row r="35" spans="1:11" s="38" customFormat="1" ht="20.100000000000001" customHeight="1">
      <c r="A35" s="109"/>
      <c r="B35" s="110"/>
      <c r="C35" s="110"/>
      <c r="D35" s="110"/>
      <c r="K35" s="110"/>
    </row>
    <row r="36" spans="1:11" s="38" customFormat="1" ht="20.100000000000001" customHeight="1">
      <c r="A36" s="109"/>
      <c r="B36" s="110"/>
      <c r="C36" s="110"/>
      <c r="D36" s="110"/>
      <c r="K36" s="110"/>
    </row>
    <row r="37" spans="1:11" s="38" customFormat="1" ht="20.100000000000001" customHeight="1">
      <c r="A37" s="109"/>
      <c r="B37" s="110"/>
      <c r="C37" s="110"/>
      <c r="D37" s="110"/>
      <c r="K37" s="110"/>
    </row>
    <row r="38" spans="1:11" s="38" customFormat="1" ht="20.100000000000001" customHeight="1">
      <c r="A38" s="109"/>
      <c r="B38" s="110"/>
      <c r="C38" s="110"/>
      <c r="D38" s="110"/>
      <c r="K38" s="110"/>
    </row>
    <row r="39" spans="1:11" s="38" customFormat="1" ht="20.100000000000001" customHeight="1">
      <c r="A39" s="109"/>
      <c r="B39" s="110"/>
      <c r="C39" s="110"/>
      <c r="D39" s="110"/>
      <c r="K39" s="110"/>
    </row>
    <row r="40" spans="1:11" s="38" customFormat="1" ht="20.100000000000001" customHeight="1">
      <c r="A40" s="109"/>
      <c r="B40" s="110"/>
      <c r="C40" s="110"/>
      <c r="D40" s="110"/>
      <c r="K40" s="110"/>
    </row>
    <row r="41" spans="1:11" s="38" customFormat="1" ht="20.100000000000001" customHeight="1">
      <c r="A41" s="109"/>
      <c r="B41" s="110"/>
      <c r="C41" s="110"/>
      <c r="D41" s="110"/>
      <c r="K41" s="110"/>
    </row>
    <row r="42" spans="1:11" s="38" customFormat="1" ht="20.100000000000001" customHeight="1">
      <c r="A42" s="109"/>
      <c r="B42" s="110"/>
      <c r="C42" s="110"/>
      <c r="D42" s="110"/>
      <c r="K42" s="110"/>
    </row>
    <row r="43" spans="1:11" s="38" customFormat="1" ht="20.100000000000001" customHeight="1">
      <c r="A43" s="109"/>
      <c r="B43" s="110"/>
      <c r="C43" s="110"/>
      <c r="D43" s="110"/>
      <c r="K43" s="110"/>
    </row>
    <row r="44" spans="1:11" s="38" customFormat="1" ht="20.100000000000001" customHeight="1">
      <c r="A44" s="109"/>
      <c r="B44" s="110"/>
      <c r="C44" s="110"/>
      <c r="D44" s="110"/>
      <c r="K44" s="110"/>
    </row>
    <row r="45" spans="1:11" s="38" customFormat="1" ht="20.100000000000001" customHeight="1">
      <c r="A45" s="109"/>
      <c r="B45" s="110"/>
      <c r="C45" s="110"/>
      <c r="D45" s="110"/>
      <c r="K45" s="110"/>
    </row>
    <row r="46" spans="1:11" s="38" customFormat="1" ht="20.100000000000001" customHeight="1">
      <c r="A46" s="109"/>
      <c r="B46" s="110"/>
      <c r="C46" s="110"/>
      <c r="D46" s="110"/>
      <c r="K46" s="110"/>
    </row>
    <row r="47" spans="1:11" s="38" customFormat="1">
      <c r="A47" s="109"/>
      <c r="B47" s="110"/>
      <c r="C47" s="110"/>
      <c r="D47" s="110"/>
      <c r="K47" s="110"/>
    </row>
  </sheetData>
  <sheetProtection algorithmName="SHA-512" hashValue="+P8/0iS7LC+MWJpXDZbk8y3Gs/SF/5mcyC72XMJOz/eG2fAlCMQbL8OsOHSaws5jQfm9URFDI8+tXGqdeslliQ==" saltValue="aYvpKdmqs1sIBtcQCmHDjg==" spinCount="100000" sheet="1" objects="1" scenarios="1"/>
  <mergeCells count="5">
    <mergeCell ref="C3:D3"/>
    <mergeCell ref="L3:M3"/>
    <mergeCell ref="Q26:Q27"/>
    <mergeCell ref="G3:H3"/>
    <mergeCell ref="G5:H5"/>
  </mergeCells>
  <phoneticPr fontId="13" type="noConversion"/>
  <dataValidations xWindow="168" yWindow="404" count="8">
    <dataValidation type="whole" allowBlank="1" showInputMessage="1" showErrorMessage="1" sqref="K26">
      <formula1>1</formula1>
      <formula2>9</formula2>
    </dataValidation>
    <dataValidation type="time" operator="greaterThan" allowBlank="1" showInputMessage="1" showErrorMessage="1" errorTitle="Falsche Zeiteingabe" error="Es wurde eine ungültige Zeiteingabe gemacht!" promptTitle="Zeiteingabe" prompt="Stunden und Minuten müssen mit Doppelpunkt getrennt werden!" sqref="D7:D26">
      <formula1>C7</formula1>
    </dataValidation>
    <dataValidation type="whole" allowBlank="1" showInputMessage="1" showErrorMessage="1" errorTitle="Ungültige Anzahl!" error="Es ist nur eine einstellige Zahl als Eingabe erlaubt." promptTitle="Essen" prompt="Ein Eintrag ist hier nur bei ganzen Taggeldern erlaubt!" sqref="K7:K25">
      <formula1>1</formula1>
      <formula2>9</formula2>
    </dataValidation>
    <dataValidation type="decimal" allowBlank="1" showInputMessage="1" showErrorMessage="1" errorTitle="Falsche Eingabe" error="Hier muss eine Dezimalzahl eingegeben werden!" promptTitle="Bahn/Post" prompt="Bitte nur eine Dezimalzahl (ohne Fr. und Rp.) eingeben." sqref="L7:L25">
      <formula1>1</formula1>
      <formula2>9999</formula2>
    </dataValidation>
    <dataValidation type="decimal" allowBlank="1" showInputMessage="1" showErrorMessage="1" errorTitle="Falsche Eingabe" error="Hier muss eine Dezimalzahl eingegeben werden!" promptTitle="Weitere Spesen" prompt="Bitte nur eine Dezimalzahl (ohne Fr. und Rp.) eingeben." sqref="N7:N25">
      <formula1>1</formula1>
      <formula2>9999</formula2>
    </dataValidation>
    <dataValidation type="decimal" allowBlank="1" showInputMessage="1" showErrorMessage="1" errorTitle="Falsche Eingabe" error="Hier muss eine Dezimalzahl eingegeben werden!" promptTitle="Übernachtung" prompt="Bitte nur eine Dezimalzahl (ohne Fr. und Rp.) eingeben." sqref="O7:O25">
      <formula1>1</formula1>
      <formula2>9999</formula2>
    </dataValidation>
    <dataValidation type="time" allowBlank="1" showInputMessage="1" showErrorMessage="1" errorTitle="Falsche Eingabe" error="Es wurde eine ungültige Zeiteingabe gemacht!" promptTitle="Zeiteingabe" prompt="Stunden und Minuten müssen mit Doppelpunkt getrennt werden!" sqref="C7:C26">
      <formula1>0.208333333333333</formula1>
      <formula2>0.916666666666667</formula2>
    </dataValidation>
    <dataValidation type="whole" allowBlank="1" showInputMessage="1" showErrorMessage="1" promptTitle="Auto" prompt="Bitte nur ganze Zahlen eingeben." sqref="M7:M26">
      <formula1>0</formula1>
      <formula2>40000</formula2>
    </dataValidation>
  </dataValidations>
  <pageMargins left="0.43307086614173229" right="0.47244094488188981" top="0.78740157480314965" bottom="0.55118110236220474" header="0.27559055118110237" footer="0.27559055118110237"/>
  <pageSetup paperSize="9" scale="88" orientation="landscape" blackAndWhite="1" horizontalDpi="4294967293" r:id="rId1"/>
  <headerFooter alignWithMargins="0">
    <oddHeader>&amp;C&amp;"Arial,Fett"&amp;12Taggeldabrechnung</oddHeader>
    <oddFooter>&amp;L&amp;F&amp;C&amp;8Seite &amp;P&amp;R&amp;8&amp;D</oddFooter>
  </headerFooter>
  <ignoredErrors>
    <ignoredError sqref="G4:H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H47"/>
  <sheetViews>
    <sheetView zoomScale="110" zoomScaleNormal="110" workbookViewId="0">
      <selection activeCell="B14" sqref="B14"/>
    </sheetView>
  </sheetViews>
  <sheetFormatPr baseColWidth="10" defaultRowHeight="12.75"/>
  <cols>
    <col min="1" max="1" width="7" style="12" customWidth="1"/>
    <col min="2" max="2" width="7.85546875" style="12" customWidth="1"/>
    <col min="3" max="3" width="23.7109375" style="12" customWidth="1"/>
    <col min="4" max="4" width="13.140625" style="12" customWidth="1"/>
    <col min="5" max="5" width="27.28515625" style="12" customWidth="1"/>
    <col min="6" max="16384" width="11.42578125" style="12"/>
  </cols>
  <sheetData>
    <row r="1" spans="1:8" ht="20.25" customHeight="1">
      <c r="A1" s="114" t="s">
        <v>111</v>
      </c>
      <c r="E1" s="166" t="s">
        <v>126</v>
      </c>
      <c r="F1" s="167"/>
    </row>
    <row r="2" spans="1:8">
      <c r="E2" s="168" t="s">
        <v>127</v>
      </c>
      <c r="F2" s="169"/>
    </row>
    <row r="3" spans="1:8" ht="33" customHeight="1">
      <c r="A3" s="115" t="s">
        <v>0</v>
      </c>
      <c r="E3" s="170"/>
      <c r="F3" s="171"/>
    </row>
    <row r="4" spans="1:8">
      <c r="A4" s="44" t="s">
        <v>125</v>
      </c>
      <c r="E4" s="176" t="s">
        <v>121</v>
      </c>
      <c r="F4" s="177"/>
      <c r="H4" s="116"/>
    </row>
    <row r="5" spans="1:8" ht="8.65" customHeight="1">
      <c r="E5" s="170"/>
      <c r="F5" s="171"/>
      <c r="H5" s="116"/>
    </row>
    <row r="6" spans="1:8" ht="21" customHeight="1"/>
    <row r="7" spans="1:8" ht="15.75" customHeight="1">
      <c r="A7" s="117" t="s">
        <v>52</v>
      </c>
      <c r="E7" s="12" t="str">
        <f>IF(Name_Vorname="","Bitte Personalien ausfüllen",Name_Vorname)</f>
        <v>Bitte Personalien ausfüllen</v>
      </c>
    </row>
    <row r="8" spans="1:8">
      <c r="A8" s="12" t="str">
        <f ca="1">IF(Personalien!C17="Semester 1","1. Semester: 1. August - 31. Januar " &amp;Personalien!B17+1,"2. Semester: 1. Februar - 31. Juli "&amp;Personalien!B17)</f>
        <v>1. Semester: 1. August - 31. Januar 2022</v>
      </c>
      <c r="E8" s="12" t="str">
        <f>IF(Strasse="","Bitte Personalien ausfüllen",Strasse)</f>
        <v>Bitte Personalien ausfüllen</v>
      </c>
    </row>
    <row r="9" spans="1:8">
      <c r="E9" s="12" t="str">
        <f>IF(PLZ_Ort="","Bitte Personalien ausfüllen",PLZ_Ort)</f>
        <v>Bitte Personalien ausfüllen</v>
      </c>
    </row>
    <row r="10" spans="1:8" ht="42.75" customHeight="1"/>
    <row r="11" spans="1:8" s="115" customFormat="1" ht="22.5" customHeight="1">
      <c r="A11" s="173" t="str">
        <f>IF(Kommission="","Bitte Personalien ausfüllen",Kommission)</f>
        <v>Bitte Personalien ausfüllen</v>
      </c>
      <c r="B11" s="174"/>
      <c r="C11" s="174"/>
      <c r="D11" s="174"/>
      <c r="E11" s="174"/>
      <c r="F11" s="175"/>
    </row>
    <row r="12" spans="1:8" ht="20.25" customHeight="1"/>
    <row r="13" spans="1:8" s="123" customFormat="1" ht="20.100000000000001" customHeight="1">
      <c r="A13" s="118" t="s">
        <v>4</v>
      </c>
      <c r="B13" s="119" t="s">
        <v>1</v>
      </c>
      <c r="C13" s="120" t="s">
        <v>5</v>
      </c>
      <c r="D13" s="121"/>
      <c r="E13" s="118" t="s">
        <v>2</v>
      </c>
      <c r="F13" s="122" t="s">
        <v>3</v>
      </c>
    </row>
    <row r="14" spans="1:8" s="123" customFormat="1" ht="20.100000000000001" customHeight="1">
      <c r="A14" s="124" t="s">
        <v>6</v>
      </c>
      <c r="B14" s="125">
        <f>TotalHonorarAnderthalb</f>
        <v>0</v>
      </c>
      <c r="C14" s="126" t="s">
        <v>7</v>
      </c>
      <c r="D14" s="127"/>
      <c r="E14" s="128">
        <f>Ganzes_Taggeld</f>
        <v>180</v>
      </c>
      <c r="F14" s="129">
        <f>B14*E14</f>
        <v>0</v>
      </c>
    </row>
    <row r="15" spans="1:8" s="123" customFormat="1" ht="20.100000000000001" customHeight="1">
      <c r="A15" s="124" t="s">
        <v>8</v>
      </c>
      <c r="B15" s="125">
        <f>TotalHonorarGanz</f>
        <v>0</v>
      </c>
      <c r="C15" s="126" t="s">
        <v>9</v>
      </c>
      <c r="D15" s="127"/>
      <c r="E15" s="128">
        <f>Ganzes_Taggeld*0.5</f>
        <v>90</v>
      </c>
      <c r="F15" s="129">
        <f t="shared" ref="F15:F17" si="0">B15*E15</f>
        <v>0</v>
      </c>
    </row>
    <row r="16" spans="1:8" s="123" customFormat="1" ht="20.100000000000001" customHeight="1">
      <c r="A16" s="124" t="s">
        <v>10</v>
      </c>
      <c r="B16" s="125">
        <f>TotalHonorarHalb</f>
        <v>0</v>
      </c>
      <c r="C16" s="130" t="s">
        <v>130</v>
      </c>
      <c r="D16" s="127"/>
      <c r="E16" s="128">
        <v>60</v>
      </c>
      <c r="F16" s="129">
        <f t="shared" si="0"/>
        <v>0</v>
      </c>
    </row>
    <row r="17" spans="1:6" s="123" customFormat="1" ht="20.100000000000001" customHeight="1">
      <c r="A17" s="124" t="s">
        <v>11</v>
      </c>
      <c r="B17" s="125">
        <f>TotalHonorarViertel</f>
        <v>0</v>
      </c>
      <c r="C17" s="126" t="s">
        <v>101</v>
      </c>
      <c r="D17" s="127"/>
      <c r="E17" s="128">
        <f>Protokoll</f>
        <v>62.5</v>
      </c>
      <c r="F17" s="129">
        <f t="shared" si="0"/>
        <v>0</v>
      </c>
    </row>
    <row r="18" spans="1:6" s="136" customFormat="1" ht="20.100000000000001" customHeight="1" thickBot="1">
      <c r="A18" s="131" t="s">
        <v>12</v>
      </c>
      <c r="B18" s="132"/>
      <c r="C18" s="133" t="s">
        <v>122</v>
      </c>
      <c r="D18" s="133"/>
      <c r="E18" s="134"/>
      <c r="F18" s="135">
        <f>SUM(F14:F17)</f>
        <v>0</v>
      </c>
    </row>
    <row r="19" spans="1:6" ht="20.100000000000001" customHeight="1">
      <c r="A19" s="92" t="s">
        <v>13</v>
      </c>
      <c r="B19" s="96">
        <f>TotalEssen</f>
        <v>0</v>
      </c>
      <c r="C19" s="137" t="s">
        <v>14</v>
      </c>
      <c r="D19" s="138"/>
      <c r="E19" s="139">
        <f>Mittag_Abendessen</f>
        <v>25</v>
      </c>
      <c r="F19" s="140">
        <f>B19*E19</f>
        <v>0</v>
      </c>
    </row>
    <row r="20" spans="1:6" ht="20.100000000000001" customHeight="1">
      <c r="A20" s="92" t="s">
        <v>15</v>
      </c>
      <c r="B20" s="141"/>
      <c r="C20" s="142" t="s">
        <v>124</v>
      </c>
      <c r="D20" s="143"/>
      <c r="E20" s="144" t="s">
        <v>23</v>
      </c>
      <c r="F20" s="145">
        <f>TotalOEV</f>
        <v>0</v>
      </c>
    </row>
    <row r="21" spans="1:6" ht="20.100000000000001" customHeight="1">
      <c r="A21" s="92" t="s">
        <v>16</v>
      </c>
      <c r="B21" s="146">
        <f>TotalIV</f>
        <v>0</v>
      </c>
      <c r="C21" s="147" t="s">
        <v>17</v>
      </c>
      <c r="D21" s="143"/>
      <c r="E21" s="148">
        <f>IF(TotalIV&gt;5000,IF(TotalIV&gt;10000,0.55,0.6),0.7)</f>
        <v>0.7</v>
      </c>
      <c r="F21" s="149">
        <f>B21*E21</f>
        <v>0</v>
      </c>
    </row>
    <row r="22" spans="1:6" ht="20.100000000000001" customHeight="1">
      <c r="A22" s="92" t="s">
        <v>18</v>
      </c>
      <c r="B22" s="141"/>
      <c r="C22" s="147" t="s">
        <v>19</v>
      </c>
      <c r="D22" s="143"/>
      <c r="E22" s="144" t="s">
        <v>100</v>
      </c>
      <c r="F22" s="149">
        <f>TotalWeitere</f>
        <v>0</v>
      </c>
    </row>
    <row r="23" spans="1:6" ht="20.100000000000001" customHeight="1">
      <c r="A23" s="92" t="s">
        <v>20</v>
      </c>
      <c r="B23" s="141"/>
      <c r="C23" s="147" t="s">
        <v>21</v>
      </c>
      <c r="D23" s="143"/>
      <c r="E23" s="144" t="s">
        <v>24</v>
      </c>
      <c r="F23" s="149">
        <f>TotalUebernachtung</f>
        <v>0</v>
      </c>
    </row>
    <row r="24" spans="1:6" s="136" customFormat="1" ht="20.100000000000001" customHeight="1" thickBot="1">
      <c r="A24" s="131" t="s">
        <v>12</v>
      </c>
      <c r="B24" s="132"/>
      <c r="C24" s="133" t="s">
        <v>123</v>
      </c>
      <c r="D24" s="133"/>
      <c r="E24" s="150"/>
      <c r="F24" s="135">
        <f>SUM(F19:F23)</f>
        <v>0</v>
      </c>
    </row>
    <row r="25" spans="1:6" s="136" customFormat="1" ht="20.100000000000001" customHeight="1" thickBot="1">
      <c r="A25" s="151" t="s">
        <v>22</v>
      </c>
      <c r="B25" s="152"/>
      <c r="C25" s="152"/>
      <c r="D25" s="152"/>
      <c r="E25" s="152"/>
      <c r="F25" s="153">
        <f>SUM(,F24,F18)</f>
        <v>0</v>
      </c>
    </row>
    <row r="26" spans="1:6" ht="13.5" thickTop="1"/>
    <row r="28" spans="1:6" s="123" customFormat="1" ht="18" customHeight="1">
      <c r="A28" s="120" t="s">
        <v>28</v>
      </c>
      <c r="B28" s="154"/>
      <c r="C28" s="154"/>
      <c r="D28" s="154"/>
      <c r="E28" s="154"/>
      <c r="F28" s="127"/>
    </row>
    <row r="29" spans="1:6" s="123" customFormat="1" ht="18" customHeight="1">
      <c r="A29" s="126" t="s">
        <v>25</v>
      </c>
      <c r="B29" s="154"/>
      <c r="C29" s="178" t="str">
        <f>IF(Personalnummer="","Bitte Personalien ausfüllen",Personalnummer)</f>
        <v>Bitte Personalien ausfüllen</v>
      </c>
      <c r="D29" s="179"/>
      <c r="E29" s="126" t="str">
        <f>"Zahlungsart: " &amp;Bank_Post</f>
        <v xml:space="preserve">Zahlungsart: </v>
      </c>
      <c r="F29" s="127"/>
    </row>
    <row r="30" spans="1:6" s="123" customFormat="1" ht="18" customHeight="1">
      <c r="A30" s="126" t="s">
        <v>26</v>
      </c>
      <c r="B30" s="154"/>
      <c r="C30" s="180" t="str">
        <f>IF(AHV_Nummer="","Bitte Personalien ausfüllen",AHV_Nummer)</f>
        <v>Bitte Personalien ausfüllen</v>
      </c>
      <c r="D30" s="181"/>
      <c r="E30" s="155">
        <f>Bankadresse</f>
        <v>0</v>
      </c>
      <c r="F30" s="127"/>
    </row>
    <row r="31" spans="1:6" s="123" customFormat="1" ht="18" customHeight="1">
      <c r="A31" s="126" t="s">
        <v>27</v>
      </c>
      <c r="B31" s="154"/>
      <c r="C31" s="182" t="str">
        <f>IF(Geburtsdatum="","Bitte Personalien ausfüllen",Geburtsdatum)</f>
        <v>Bitte Personalien ausfüllen</v>
      </c>
      <c r="D31" s="183"/>
      <c r="E31" s="126" t="str">
        <f>"IBAN: "&amp;Kontonummer</f>
        <v xml:space="preserve">IBAN: </v>
      </c>
      <c r="F31" s="127"/>
    </row>
    <row r="32" spans="1:6" ht="24.75" customHeight="1"/>
    <row r="33" spans="1:6">
      <c r="A33" s="12" t="s">
        <v>29</v>
      </c>
    </row>
    <row r="34" spans="1:6" ht="10.5" customHeight="1"/>
    <row r="35" spans="1:6" ht="25.5" customHeight="1">
      <c r="A35" s="36" t="s">
        <v>30</v>
      </c>
      <c r="B35" s="184"/>
      <c r="C35" s="184"/>
      <c r="D35" s="37" t="s">
        <v>31</v>
      </c>
      <c r="E35" s="185"/>
      <c r="F35" s="185"/>
    </row>
    <row r="36" spans="1:6" ht="36" customHeight="1">
      <c r="A36" s="38" t="s">
        <v>32</v>
      </c>
      <c r="B36" s="39"/>
      <c r="C36" s="39"/>
      <c r="D36" s="38"/>
    </row>
    <row r="37" spans="1:6">
      <c r="A37" s="172"/>
      <c r="B37" s="172"/>
      <c r="C37" s="172"/>
      <c r="D37" s="172"/>
      <c r="E37" s="172"/>
      <c r="F37" s="172"/>
    </row>
    <row r="43" spans="1:6">
      <c r="A43" s="156" t="s">
        <v>103</v>
      </c>
      <c r="B43" s="156"/>
      <c r="C43" s="156"/>
      <c r="D43" s="156"/>
    </row>
    <row r="44" spans="1:6">
      <c r="A44" s="156" t="s">
        <v>106</v>
      </c>
      <c r="B44" s="156"/>
      <c r="C44" s="156"/>
      <c r="D44" s="156"/>
    </row>
    <row r="45" spans="1:6">
      <c r="A45" s="156" t="s">
        <v>107</v>
      </c>
      <c r="B45" s="156"/>
      <c r="C45" s="156"/>
      <c r="D45" s="156"/>
    </row>
    <row r="46" spans="1:6">
      <c r="A46" s="156"/>
      <c r="B46" s="156"/>
      <c r="C46" s="156"/>
      <c r="D46" s="156"/>
    </row>
    <row r="47" spans="1:6">
      <c r="A47" s="156" t="s">
        <v>108</v>
      </c>
      <c r="B47" s="156"/>
      <c r="C47" s="156"/>
      <c r="D47" s="156"/>
    </row>
  </sheetData>
  <sheetProtection algorithmName="SHA-512" hashValue="Co8WmSCF/mrfOhIdH/JimI7t/+HvWx4Yp8Va4bLLoqSyTb+R6uXLjCxWulI/wbptMBXFRZPKJ8IcJmB1AZw+IA==" saltValue="wKNPS66Bd6eOcUZ1GDaKBw==" spinCount="100000" sheet="1" objects="1" scenarios="1"/>
  <mergeCells count="10">
    <mergeCell ref="E1:F1"/>
    <mergeCell ref="E2:F3"/>
    <mergeCell ref="A37:F37"/>
    <mergeCell ref="A11:F11"/>
    <mergeCell ref="E4:F5"/>
    <mergeCell ref="C29:D29"/>
    <mergeCell ref="C30:D30"/>
    <mergeCell ref="C31:D31"/>
    <mergeCell ref="B35:C35"/>
    <mergeCell ref="E35:F35"/>
  </mergeCells>
  <phoneticPr fontId="13" type="noConversion"/>
  <conditionalFormatting sqref="A35:B35 E35:F35">
    <cfRule type="expression" dxfId="0" priority="1">
      <formula>CELL("Schutz",A1)=0</formula>
    </cfRule>
  </conditionalFormatting>
  <pageMargins left="0.78740157480314965" right="0.39370078740157483" top="0.51181102362204722" bottom="0.47244094488188981" header="0.35433070866141736" footer="0.47244094488188981"/>
  <pageSetup paperSize="9" orientation="portrait" blackAndWhite="1" horizontalDpi="4294967293" r:id="rId1"/>
  <headerFooter alignWithMargins="0"/>
  <ignoredErrors>
    <ignoredError sqref="F20 F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RowHeight="12.75"/>
  <sheetData>
    <row r="1" spans="1:1">
      <c r="A1" s="43" t="s">
        <v>132</v>
      </c>
    </row>
    <row r="2" spans="1:1">
      <c r="A2" s="43" t="s">
        <v>129</v>
      </c>
    </row>
    <row r="5" spans="1:1">
      <c r="A5" s="43" t="s">
        <v>134</v>
      </c>
    </row>
    <row r="6" spans="1:1">
      <c r="A6" s="43" t="s">
        <v>135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3"/>
  <sheetViews>
    <sheetView topLeftCell="A13" workbookViewId="0">
      <selection activeCell="B11" sqref="B11"/>
    </sheetView>
  </sheetViews>
  <sheetFormatPr baseColWidth="10" defaultRowHeight="12.75"/>
  <sheetData>
    <row r="1" spans="1:5">
      <c r="A1" s="1" t="s">
        <v>55</v>
      </c>
      <c r="D1" s="1" t="s">
        <v>51</v>
      </c>
    </row>
    <row r="2" spans="1:5">
      <c r="A2" t="b">
        <v>0</v>
      </c>
      <c r="B2" t="s">
        <v>56</v>
      </c>
      <c r="D2">
        <v>1</v>
      </c>
      <c r="E2" t="s">
        <v>98</v>
      </c>
    </row>
    <row r="3" spans="1:5">
      <c r="A3" t="b">
        <v>0</v>
      </c>
      <c r="B3" t="s">
        <v>57</v>
      </c>
    </row>
    <row r="4" spans="1:5">
      <c r="A4" t="b">
        <v>0</v>
      </c>
      <c r="B4" t="s">
        <v>58</v>
      </c>
    </row>
    <row r="5" spans="1:5">
      <c r="A5" t="b">
        <v>0</v>
      </c>
      <c r="B5" t="s">
        <v>59</v>
      </c>
    </row>
    <row r="6" spans="1:5">
      <c r="A6" t="b">
        <v>0</v>
      </c>
      <c r="B6" t="s">
        <v>60</v>
      </c>
    </row>
    <row r="7" spans="1:5">
      <c r="A7" t="b">
        <v>0</v>
      </c>
      <c r="B7" t="s">
        <v>61</v>
      </c>
    </row>
    <row r="8" spans="1:5">
      <c r="A8" t="b">
        <v>0</v>
      </c>
      <c r="B8" t="s">
        <v>62</v>
      </c>
    </row>
    <row r="9" spans="1:5">
      <c r="A9" t="b">
        <v>0</v>
      </c>
      <c r="B9" t="s">
        <v>63</v>
      </c>
    </row>
    <row r="10" spans="1:5">
      <c r="A10" t="b">
        <v>0</v>
      </c>
      <c r="B10" t="s">
        <v>64</v>
      </c>
    </row>
    <row r="11" spans="1:5">
      <c r="A11" t="b">
        <v>0</v>
      </c>
      <c r="B11" t="s">
        <v>65</v>
      </c>
    </row>
    <row r="12" spans="1:5">
      <c r="A12" t="b">
        <v>0</v>
      </c>
      <c r="B12" t="s">
        <v>66</v>
      </c>
    </row>
    <row r="13" spans="1:5">
      <c r="A13" t="b">
        <v>0</v>
      </c>
      <c r="B13" t="s">
        <v>67</v>
      </c>
    </row>
    <row r="14" spans="1:5">
      <c r="A14" t="b">
        <v>0</v>
      </c>
      <c r="B14" t="s">
        <v>68</v>
      </c>
    </row>
    <row r="15" spans="1:5">
      <c r="A15" t="b">
        <v>0</v>
      </c>
      <c r="B15" t="s">
        <v>69</v>
      </c>
    </row>
    <row r="16" spans="1:5">
      <c r="A16" t="b">
        <v>0</v>
      </c>
      <c r="B16" t="s">
        <v>70</v>
      </c>
    </row>
    <row r="17" spans="1:2">
      <c r="A17" t="b">
        <v>0</v>
      </c>
      <c r="B17" t="s">
        <v>71</v>
      </c>
    </row>
    <row r="18" spans="1:2">
      <c r="A18" t="b">
        <v>0</v>
      </c>
      <c r="B18" t="s">
        <v>72</v>
      </c>
    </row>
    <row r="19" spans="1:2">
      <c r="A19" t="b">
        <v>0</v>
      </c>
      <c r="B19" t="s">
        <v>73</v>
      </c>
    </row>
    <row r="20" spans="1:2">
      <c r="A20" t="b">
        <v>0</v>
      </c>
      <c r="B20" t="s">
        <v>74</v>
      </c>
    </row>
    <row r="21" spans="1:2">
      <c r="A21" t="b">
        <v>0</v>
      </c>
      <c r="B21" t="s">
        <v>75</v>
      </c>
    </row>
    <row r="22" spans="1:2">
      <c r="A22" t="b">
        <v>0</v>
      </c>
      <c r="B22" t="s">
        <v>76</v>
      </c>
    </row>
    <row r="23" spans="1:2">
      <c r="A23" t="b">
        <v>0</v>
      </c>
      <c r="B23" t="s">
        <v>77</v>
      </c>
    </row>
    <row r="24" spans="1:2">
      <c r="A24" t="b">
        <v>0</v>
      </c>
      <c r="B24" t="s">
        <v>78</v>
      </c>
    </row>
    <row r="25" spans="1:2">
      <c r="A25" t="b">
        <v>0</v>
      </c>
      <c r="B25" t="s">
        <v>79</v>
      </c>
    </row>
    <row r="26" spans="1:2">
      <c r="A26" t="b">
        <v>0</v>
      </c>
      <c r="B26" t="s">
        <v>80</v>
      </c>
    </row>
    <row r="27" spans="1:2">
      <c r="A27" t="b">
        <v>0</v>
      </c>
      <c r="B27" t="s">
        <v>81</v>
      </c>
    </row>
    <row r="28" spans="1:2">
      <c r="A28" t="b">
        <v>0</v>
      </c>
      <c r="B28" t="s">
        <v>82</v>
      </c>
    </row>
    <row r="29" spans="1:2">
      <c r="A29" t="b">
        <v>0</v>
      </c>
      <c r="B29" t="s">
        <v>83</v>
      </c>
    </row>
    <row r="30" spans="1:2">
      <c r="A30" t="b">
        <v>0</v>
      </c>
      <c r="B30" t="s">
        <v>84</v>
      </c>
    </row>
    <row r="31" spans="1:2">
      <c r="A31" t="b">
        <v>0</v>
      </c>
      <c r="B31" t="s">
        <v>85</v>
      </c>
    </row>
    <row r="32" spans="1:2">
      <c r="A32" t="b">
        <v>0</v>
      </c>
      <c r="B32" t="s">
        <v>86</v>
      </c>
    </row>
    <row r="33" spans="1:2">
      <c r="A33" t="b">
        <v>0</v>
      </c>
      <c r="B33" t="s">
        <v>87</v>
      </c>
    </row>
    <row r="34" spans="1:2">
      <c r="A34" t="b">
        <v>0</v>
      </c>
      <c r="B34" t="s">
        <v>88</v>
      </c>
    </row>
    <row r="35" spans="1:2">
      <c r="A35" t="b">
        <v>0</v>
      </c>
      <c r="B35" t="s">
        <v>89</v>
      </c>
    </row>
    <row r="36" spans="1:2">
      <c r="A36" t="b">
        <v>0</v>
      </c>
      <c r="B36" t="s">
        <v>90</v>
      </c>
    </row>
    <row r="37" spans="1:2">
      <c r="A37" t="b">
        <v>0</v>
      </c>
      <c r="B37" t="s">
        <v>91</v>
      </c>
    </row>
    <row r="38" spans="1:2">
      <c r="A38" t="b">
        <v>0</v>
      </c>
      <c r="B38" t="s">
        <v>92</v>
      </c>
    </row>
    <row r="39" spans="1:2">
      <c r="A39" t="b">
        <v>0</v>
      </c>
      <c r="B39" t="s">
        <v>93</v>
      </c>
    </row>
    <row r="40" spans="1:2">
      <c r="A40" t="b">
        <v>0</v>
      </c>
      <c r="B40" t="s">
        <v>94</v>
      </c>
    </row>
    <row r="41" spans="1:2">
      <c r="A41" t="b">
        <v>0</v>
      </c>
      <c r="B41" t="s">
        <v>95</v>
      </c>
    </row>
    <row r="42" spans="1:2">
      <c r="A42" t="b">
        <v>0</v>
      </c>
      <c r="B42" t="s">
        <v>96</v>
      </c>
    </row>
    <row r="43" spans="1:2">
      <c r="A43" t="b">
        <v>0</v>
      </c>
      <c r="B43" t="s">
        <v>97</v>
      </c>
    </row>
  </sheetData>
  <phoneticPr fontId="1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30</vt:i4>
      </vt:variant>
    </vt:vector>
  </HeadingPairs>
  <TitlesOfParts>
    <vt:vector size="35" baseType="lpstr">
      <vt:lpstr>Personalien</vt:lpstr>
      <vt:lpstr>Details</vt:lpstr>
      <vt:lpstr>Abrechnung</vt:lpstr>
      <vt:lpstr>Auswahl</vt:lpstr>
      <vt:lpstr>Verknüpfungen</vt:lpstr>
      <vt:lpstr>AHV_Nummer</vt:lpstr>
      <vt:lpstr>Auto_KM</vt:lpstr>
      <vt:lpstr>Bank_Post</vt:lpstr>
      <vt:lpstr>Bankadresse</vt:lpstr>
      <vt:lpstr>cStufe</vt:lpstr>
      <vt:lpstr>Datum1</vt:lpstr>
      <vt:lpstr>Abrechnung!Druckbereich</vt:lpstr>
      <vt:lpstr>Details!Druckbereich</vt:lpstr>
      <vt:lpstr>Personalien!Druckbereich</vt:lpstr>
      <vt:lpstr>Ganzes_Taggeld</vt:lpstr>
      <vt:lpstr>Geburtsdatum</vt:lpstr>
      <vt:lpstr>Kommission</vt:lpstr>
      <vt:lpstr>Kontonummer</vt:lpstr>
      <vt:lpstr>Mittag_Abendessen</vt:lpstr>
      <vt:lpstr>Name_Vorname</vt:lpstr>
      <vt:lpstr>Personalnummer</vt:lpstr>
      <vt:lpstr>PLZ_Ort</vt:lpstr>
      <vt:lpstr>Protokoll</vt:lpstr>
      <vt:lpstr>rLöschen1</vt:lpstr>
      <vt:lpstr>rLöschen2</vt:lpstr>
      <vt:lpstr>Strasse</vt:lpstr>
      <vt:lpstr>TotalEssen</vt:lpstr>
      <vt:lpstr>TotalHonorarAnderthalb</vt:lpstr>
      <vt:lpstr>TotalHonorarGanz</vt:lpstr>
      <vt:lpstr>TotalHonorarHalb</vt:lpstr>
      <vt:lpstr>TotalHonorarViertel</vt:lpstr>
      <vt:lpstr>TotalIV</vt:lpstr>
      <vt:lpstr>TotalOEV</vt:lpstr>
      <vt:lpstr>TotalUebernachtung</vt:lpstr>
      <vt:lpstr>TotalWeitere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Jaberg</dc:creator>
  <cp:lastModifiedBy>Monica Fontana</cp:lastModifiedBy>
  <cp:lastPrinted>2021-11-18T12:16:59Z</cp:lastPrinted>
  <dcterms:created xsi:type="dcterms:W3CDTF">2000-04-04T13:07:10Z</dcterms:created>
  <dcterms:modified xsi:type="dcterms:W3CDTF">2021-11-23T14:46:48Z</dcterms:modified>
</cp:coreProperties>
</file>