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V:\Gruppen\02_Führung und Management\01_Grundlagen\01_Übersicht\03_Übrige\02_Merkblätter\"/>
    </mc:Choice>
  </mc:AlternateContent>
  <bookViews>
    <workbookView xWindow="0" yWindow="675" windowWidth="38700" windowHeight="15285" tabRatio="817"/>
  </bookViews>
  <sheets>
    <sheet name="Robuste Apfelsorten" sheetId="55" r:id="rId1"/>
    <sheet name="+alt+ 73 ÖkoZiele (ohne Zuschl)" sheetId="43" state="hidden" r:id="rId2"/>
  </sheets>
  <definedNames>
    <definedName name="AccessDatabase" hidden="1">"P:\Daten rio\_Pendent\Formulare AP2011\AP2011 40 Gemeinschaftliche Massnahmen V1.0.mdb"</definedName>
    <definedName name="AP2011_40_Gemeinschaftliche_Massnahmen_V1_0_40_Meldeblatt_IK_Liste">#REF!</definedName>
    <definedName name="_xlnm.Print_Area" localSheetId="1">'+alt+ 73 ÖkoZiele (ohne Zuschl)'!$A$1:$H$64</definedName>
    <definedName name="_xlnm.Print_Area" localSheetId="0">'Robuste Apfelsorten'!$A$1:$I$38</definedName>
    <definedName name="Z_DF1916F3_5A65_402D_BE4C_0D137DE653D6_.wvu.Cols" localSheetId="1" hidden="1">'+alt+ 73 ÖkoZiele (ohne Zuschl)'!$I:$K</definedName>
    <definedName name="Z_DF1916F3_5A65_402D_BE4C_0D137DE653D6_.wvu.PrintArea" localSheetId="1" hidden="1">'+alt+ 73 ÖkoZiele (ohne Zuschl)'!$A$1:$F$59</definedName>
    <definedName name="Z_DF1916F3_5A65_402D_BE4C_0D137DE653D6_.wvu.Rows" localSheetId="1" hidden="1">'+alt+ 73 ÖkoZiele (ohne Zuschl)'!$63:$73</definedName>
  </definedNames>
  <calcPr calcId="162913"/>
  <customWorkbookViews>
    <customWorkbookView name="Wilhelm Riedo - Persönliche Ansicht" guid="{DF1916F3-5A65-402D-BE4C-0D137DE653D6}" mergeInterval="0" personalView="1" maximized="1" xWindow="1" yWindow="1" windowWidth="1280" windowHeight="735" tabRatio="950" activeSheetId="3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55" l="1"/>
  <c r="F8" i="55"/>
  <c r="H8" i="55"/>
  <c r="D9" i="55"/>
  <c r="F9" i="55"/>
  <c r="H9" i="55"/>
  <c r="I9" i="55"/>
  <c r="D10" i="55"/>
  <c r="F10" i="55"/>
  <c r="H10" i="55"/>
  <c r="D11" i="55"/>
  <c r="F11" i="55"/>
  <c r="H11" i="55"/>
  <c r="I11" i="55"/>
  <c r="D12" i="55"/>
  <c r="F12" i="55"/>
  <c r="H12" i="55"/>
  <c r="I12" i="55"/>
  <c r="E13" i="55"/>
  <c r="D45" i="55"/>
  <c r="B50" i="55" s="1"/>
  <c r="I52" i="55" s="1"/>
  <c r="F45" i="55"/>
  <c r="H45" i="55"/>
  <c r="H50" i="55" s="1"/>
  <c r="D46" i="55"/>
  <c r="F46" i="55"/>
  <c r="F50" i="55" s="1"/>
  <c r="H46" i="55"/>
  <c r="D47" i="55"/>
  <c r="F47" i="55"/>
  <c r="H47" i="55"/>
  <c r="I47" i="55" s="1"/>
  <c r="D48" i="55"/>
  <c r="I48" i="55" s="1"/>
  <c r="F48" i="55"/>
  <c r="H48" i="55"/>
  <c r="D49" i="55"/>
  <c r="F49" i="55"/>
  <c r="H49" i="55"/>
  <c r="I49" i="55" s="1"/>
  <c r="E50" i="55"/>
  <c r="I10" i="55" l="1"/>
  <c r="I46" i="55"/>
  <c r="H13" i="55"/>
  <c r="F13" i="55"/>
  <c r="B13" i="55"/>
  <c r="I15" i="55" s="1"/>
  <c r="I8" i="55"/>
  <c r="A57" i="55"/>
  <c r="I45" i="55"/>
  <c r="I50" i="55" s="1"/>
  <c r="J50" i="55" s="1"/>
  <c r="I13" i="55" l="1"/>
  <c r="A20" i="55"/>
  <c r="J13" i="55"/>
  <c r="B20" i="55" s="1"/>
  <c r="B57" i="55"/>
  <c r="F20" i="55" l="1"/>
  <c r="D20" i="55"/>
  <c r="D57" i="55"/>
  <c r="F57" i="55"/>
  <c r="I20" i="55" l="1"/>
  <c r="I16" i="55" s="1"/>
  <c r="I57" i="55"/>
  <c r="I53" i="55" s="1"/>
  <c r="H15" i="43" l="1"/>
  <c r="F15" i="43"/>
  <c r="J14" i="43" l="1"/>
  <c r="A4" i="43" l="1"/>
  <c r="A5" i="43"/>
  <c r="A6" i="43"/>
  <c r="A7" i="43"/>
  <c r="A3" i="43"/>
  <c r="J16" i="43"/>
  <c r="F35" i="43" s="1"/>
  <c r="F16" i="43" l="1"/>
  <c r="F14" i="43"/>
  <c r="H14" i="43"/>
  <c r="F31" i="43"/>
  <c r="H31" i="43" s="1"/>
  <c r="F30" i="43"/>
  <c r="H30" i="43" s="1"/>
  <c r="F27" i="43"/>
  <c r="H27" i="43" s="1"/>
  <c r="H25" i="43"/>
  <c r="F21" i="43"/>
  <c r="H21" i="43" s="1"/>
  <c r="F23" i="43"/>
  <c r="H23" i="43" s="1"/>
  <c r="H33" i="43" l="1"/>
  <c r="F33" i="43"/>
  <c r="M25" i="43" l="1"/>
  <c r="O28" i="43" s="1"/>
  <c r="M19" i="43"/>
  <c r="O22" i="43" s="1"/>
  <c r="M12" i="43"/>
  <c r="O16" i="43" s="1"/>
  <c r="M6" i="43"/>
  <c r="O9" i="43" s="1"/>
  <c r="O29" i="43" l="1"/>
  <c r="F36" i="43" s="1"/>
  <c r="E33" i="43" l="1"/>
  <c r="F39" i="43" l="1"/>
  <c r="F40" i="43" l="1"/>
  <c r="F37" i="43" s="1"/>
  <c r="H37" i="43"/>
</calcChain>
</file>

<file path=xl/sharedStrings.xml><?xml version="1.0" encoding="utf-8"?>
<sst xmlns="http://schemas.openxmlformats.org/spreadsheetml/2006/main" count="176" uniqueCount="115">
  <si>
    <t>Bemerkungen</t>
  </si>
  <si>
    <t>GVE</t>
  </si>
  <si>
    <t>Einheit</t>
  </si>
  <si>
    <t>Anzahl</t>
  </si>
  <si>
    <t>Bundesbeitrag</t>
  </si>
  <si>
    <t>Beitrag</t>
  </si>
  <si>
    <t>Total</t>
  </si>
  <si>
    <t>Aufteilung Beitrag</t>
  </si>
  <si>
    <t>m2</t>
  </si>
  <si>
    <t>IK</t>
  </si>
  <si>
    <t>Freigrenze Vermögen</t>
  </si>
  <si>
    <t>Kosten der Massnahme</t>
  </si>
  <si>
    <t>Kantonsbeitrag</t>
  </si>
  <si>
    <t>Berechnung Vermögensabzug</t>
  </si>
  <si>
    <t>Massnahme</t>
  </si>
  <si>
    <t>Laufgänge mit Quergefälle und Harnsammelrinne</t>
  </si>
  <si>
    <t>Betrag/Einheit</t>
  </si>
  <si>
    <t>Erhöhte Fressstände</t>
  </si>
  <si>
    <t>Füll- und Waschplätze von Spritz- und Sprühgeräten</t>
  </si>
  <si>
    <t>maximal möglicher Beitrag pro Betrieb</t>
  </si>
  <si>
    <t>Rundung Vermögen</t>
  </si>
  <si>
    <t>IK / Einheit</t>
  </si>
  <si>
    <t>Weitere Massnahmen</t>
  </si>
  <si>
    <t>Güllenansäuerung zur Ammoniakreduktion</t>
  </si>
  <si>
    <t>Rückbau ungenutzter landw. Gebäude ausserhalb Bauzone</t>
  </si>
  <si>
    <t>Mehrkosten für besondere Anpassung landw. Gebäude und denkmalpflegerischen Anforderungen</t>
  </si>
  <si>
    <t>Beitragsberech-tigte Kosten</t>
  </si>
  <si>
    <t>Abzug wegen Vermögen (nur Anteil Bund)</t>
  </si>
  <si>
    <t>Abzüge / Zuschläge (Beitrag nur Anteil Bund)</t>
  </si>
  <si>
    <t>Total Investitionshilfen für ökologische Ziele</t>
  </si>
  <si>
    <t>Subtotal Investitionshilfen</t>
  </si>
  <si>
    <t>Bauten, Anlagen und Einrichtungen zur Produktion oder zur Speicherung nach-haltiger Energie zur Eigenversorgung</t>
  </si>
  <si>
    <t>Fall 1</t>
  </si>
  <si>
    <t>Tag</t>
  </si>
  <si>
    <t>Monat</t>
  </si>
  <si>
    <t>Jahr</t>
  </si>
  <si>
    <t>Datum der Schlusszahlung</t>
  </si>
  <si>
    <t>Alter heute</t>
  </si>
  <si>
    <t>Beitrag Bund</t>
  </si>
  <si>
    <t>Bestimmungsgemässe Nutzungsdauer</t>
  </si>
  <si>
    <t>Beitrag Bund p-r-t</t>
  </si>
  <si>
    <t>Fall 2</t>
  </si>
  <si>
    <t>Fall 3</t>
  </si>
  <si>
    <t>Fall 4</t>
  </si>
  <si>
    <t>Total Abzug pro-rata-temporis</t>
  </si>
  <si>
    <r>
      <t xml:space="preserve">Beitragssatz </t>
    </r>
    <r>
      <rPr>
        <sz val="9"/>
        <rFont val="Arial"/>
        <family val="2"/>
      </rPr>
      <t>max.50%</t>
    </r>
  </si>
  <si>
    <r>
      <t xml:space="preserve">Hilfsberechnung Beitrag pro-rata-temporis </t>
    </r>
    <r>
      <rPr>
        <b/>
        <u/>
        <sz val="10"/>
        <rFont val="Arial"/>
        <family val="2"/>
      </rPr>
      <t>Öko-Ziele</t>
    </r>
  </si>
  <si>
    <t>Vermögen</t>
  </si>
  <si>
    <t>Investitionshilfen: Ökologische Ziele</t>
  </si>
  <si>
    <r>
      <t xml:space="preserve">IK-Satz
</t>
    </r>
    <r>
      <rPr>
        <sz val="9"/>
        <rFont val="Arial"/>
        <family val="2"/>
      </rPr>
      <t>max.50%</t>
    </r>
  </si>
  <si>
    <t>Minderung der Ammoniakemissionen mit Pauschalansatz je GVE oder m2</t>
  </si>
  <si>
    <t>Abdeckung von bestehenden Güllengruben</t>
  </si>
  <si>
    <t>Abluftreinigungsanlagen zur Ammoniakreduktion</t>
  </si>
  <si>
    <t>Nein</t>
  </si>
  <si>
    <t>Ja</t>
  </si>
  <si>
    <t>Total Finanzhilfen</t>
  </si>
  <si>
    <t>max. Investitionskredit</t>
  </si>
  <si>
    <t>max. Beiträge Bund &amp; Kanton</t>
  </si>
  <si>
    <t>Kürzung Finanzhilfen (%)</t>
  </si>
  <si>
    <t>Fläche (ha)</t>
  </si>
  <si>
    <t>Xeleven (Swing®)</t>
  </si>
  <si>
    <t>Berechnung maximale Finanzhilfen</t>
  </si>
  <si>
    <t>Wurtwinning</t>
  </si>
  <si>
    <t>WUR 037 (Freya®)</t>
  </si>
  <si>
    <t>Topaz</t>
  </si>
  <si>
    <t>SQ 159 (Natyra®, Magic Star®)</t>
  </si>
  <si>
    <t>Rustica</t>
  </si>
  <si>
    <t>Ladina</t>
  </si>
  <si>
    <t>Ecolette</t>
  </si>
  <si>
    <t>Coop 43 (Juliet®)</t>
  </si>
  <si>
    <t>Bonita</t>
  </si>
  <si>
    <t>Apfelsorten</t>
  </si>
  <si>
    <t>Kosten je ha</t>
  </si>
  <si>
    <t>Total anrechenbare Kosten</t>
  </si>
  <si>
    <t>Kosten Pfahl</t>
  </si>
  <si>
    <t>Kosten Arbeit</t>
  </si>
  <si>
    <t>Offerte Pflanzgut</t>
  </si>
  <si>
    <t>Dichte (B./ha)</t>
  </si>
  <si>
    <t>Anzahl Bäume</t>
  </si>
  <si>
    <t>Sorte</t>
  </si>
  <si>
    <t>"Beispielberechnung"</t>
  </si>
  <si>
    <t xml:space="preserve"> ha.</t>
  </si>
  <si>
    <t xml:space="preserve">Die anrechenbare Fläche beträgt </t>
  </si>
  <si>
    <t>zu wenig Bäume je ha</t>
  </si>
  <si>
    <t>.-.</t>
  </si>
  <si>
    <t xml:space="preserve"> % zu kürzen und betragen maximal Fr. </t>
  </si>
  <si>
    <t xml:space="preserve">Die pauschalen Finanzhilfen sind mindestens um </t>
  </si>
  <si>
    <t>max. Beiträge Bund und Kanton</t>
  </si>
  <si>
    <t>Die pauschalen Finanzhilfen müssen nicht gekürzt werden.</t>
  </si>
  <si>
    <t>Investitionskredit</t>
  </si>
  <si>
    <t>Beitrag Kanton</t>
  </si>
  <si>
    <t>Beitragszuschlag Bund (befristet bis 2030)</t>
  </si>
  <si>
    <t>Maximaler Anteil Finanzhilfen in %</t>
  </si>
  <si>
    <t>Finanzhilfen je ha</t>
  </si>
  <si>
    <t>Hilfsfelder</t>
  </si>
  <si>
    <t>Material-, Arbeits- und Maschinenkosten für den Baumpfahl je Stück</t>
  </si>
  <si>
    <t>Arbeits- und Maschinenkosten für das Pflanzen je Baum</t>
  </si>
  <si>
    <t>Pauschale Kosten</t>
  </si>
  <si>
    <t>LKG</t>
  </si>
  <si>
    <t xml:space="preserve">Landwirtschaftliche Kreditgenossenschaft </t>
  </si>
  <si>
    <t>des Kantons St.Gallen (LKG)</t>
  </si>
  <si>
    <t>Bestätigen die Richtigkeit der Berechnung:</t>
  </si>
  <si>
    <t>Name, Vorname:</t>
  </si>
  <si>
    <t>Adresse:</t>
  </si>
  <si>
    <t>PLZ, Ort:</t>
  </si>
  <si>
    <t>Datum:</t>
  </si>
  <si>
    <t>Unterschrift:</t>
  </si>
  <si>
    <t>Gesuchsteller(in)</t>
  </si>
  <si>
    <t>Vorbehalten bleibt die Zustimmung der zuständigen Instanzen von Bund und Kanton.</t>
  </si>
  <si>
    <t>Hinweise:</t>
  </si>
  <si>
    <t>www.lkg.sg.ch</t>
  </si>
  <si>
    <t>Das Gesuchsformular und das Informationsblatt "Pflanzung robuste Apfelsorten" finden sie auf der Website:</t>
  </si>
  <si>
    <t>Nettofläche (ha)</t>
  </si>
  <si>
    <t>Fachstelle Obstbau LZSG:</t>
  </si>
  <si>
    <t>Zusatzformular: Berechnungshilfe für robuste Apfelsorten (Stand 28.11.2023)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</si>
</sst>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6" formatCode="_ * #,##0_ ;_ * \-#,##0_ ;_ * &quot;-&quot;??_ ;_ @_ "/>
    <numFmt numFmtId="167" formatCode="0.0"/>
  </numFmts>
  <fonts count="37">
    <font>
      <sz val="10"/>
      <name val="Arial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8"/>
      <color rgb="FFFF0000"/>
      <name val="Arial"/>
      <family val="2"/>
    </font>
    <font>
      <b/>
      <i/>
      <sz val="12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color theme="1" tint="0.499984740745262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 tint="0.499984740745262"/>
      <name val="Arial"/>
      <family val="2"/>
    </font>
    <font>
      <sz val="9"/>
      <color theme="1" tint="0.499984740745262"/>
      <name val="Arial"/>
      <family val="2"/>
    </font>
    <font>
      <b/>
      <sz val="10"/>
      <color theme="1" tint="0.499984740745262"/>
      <name val="Arial"/>
      <family val="2"/>
    </font>
    <font>
      <i/>
      <sz val="9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sz val="11"/>
      <color theme="1" tint="0.499984740745262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 tint="0.249977111117893"/>
      <name val="Arial"/>
      <family val="2"/>
    </font>
    <font>
      <b/>
      <sz val="14"/>
      <color rgb="FF00B050"/>
      <name val="Arial"/>
      <family val="2"/>
    </font>
    <font>
      <sz val="11"/>
      <color theme="1"/>
      <name val="Arial Narrow"/>
      <family val="2"/>
    </font>
    <font>
      <u/>
      <sz val="10"/>
      <color theme="10"/>
      <name val="Arial"/>
      <family val="2"/>
    </font>
    <font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hair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</borders>
  <cellStyleXfs count="18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74">
    <xf numFmtId="0" fontId="0" fillId="0" borderId="0" xfId="0"/>
    <xf numFmtId="0" fontId="11" fillId="0" borderId="0" xfId="0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/>
    <xf numFmtId="0" fontId="11" fillId="0" borderId="0" xfId="0" applyFont="1" applyFill="1" applyProtection="1"/>
    <xf numFmtId="166" fontId="11" fillId="0" borderId="0" xfId="0" applyNumberFormat="1" applyFont="1" applyFill="1" applyBorder="1" applyProtection="1"/>
    <xf numFmtId="0" fontId="11" fillId="0" borderId="0" xfId="0" applyFont="1" applyFill="1" applyBorder="1" applyAlignment="1" applyProtection="1">
      <alignment horizontal="left" vertical="center"/>
    </xf>
    <xf numFmtId="166" fontId="11" fillId="0" borderId="0" xfId="0" applyNumberFormat="1" applyFont="1" applyFill="1" applyBorder="1" applyAlignment="1" applyProtection="1"/>
    <xf numFmtId="0" fontId="10" fillId="0" borderId="7" xfId="0" applyFont="1" applyFill="1" applyBorder="1" applyProtection="1"/>
    <xf numFmtId="0" fontId="7" fillId="0" borderId="0" xfId="0" applyFont="1" applyFill="1" applyProtection="1"/>
    <xf numFmtId="0" fontId="10" fillId="0" borderId="0" xfId="0" applyFont="1" applyFill="1" applyBorder="1" applyAlignment="1" applyProtection="1">
      <alignment horizontal="center" vertical="center" wrapText="1"/>
    </xf>
    <xf numFmtId="0" fontId="7" fillId="0" borderId="27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166" fontId="7" fillId="0" borderId="0" xfId="1" applyNumberFormat="1" applyFont="1" applyFill="1" applyBorder="1" applyAlignment="1" applyProtection="1">
      <alignment horizontal="center" vertical="center"/>
    </xf>
    <xf numFmtId="0" fontId="15" fillId="0" borderId="31" xfId="0" applyFont="1" applyFill="1" applyBorder="1" applyAlignment="1" applyProtection="1">
      <alignment horizontal="left" vertical="top" wrapText="1"/>
    </xf>
    <xf numFmtId="0" fontId="14" fillId="0" borderId="0" xfId="0" applyFont="1" applyFill="1" applyAlignment="1" applyProtection="1">
      <alignment horizontal="left"/>
    </xf>
    <xf numFmtId="166" fontId="11" fillId="0" borderId="0" xfId="0" applyNumberFormat="1" applyFont="1" applyFill="1" applyAlignment="1" applyProtection="1"/>
    <xf numFmtId="0" fontId="11" fillId="0" borderId="0" xfId="0" applyFont="1" applyFill="1" applyAlignment="1" applyProtection="1">
      <alignment horizontal="left"/>
    </xf>
    <xf numFmtId="166" fontId="11" fillId="0" borderId="0" xfId="0" applyNumberFormat="1" applyFont="1" applyFill="1" applyAlignment="1" applyProtection="1">
      <alignment vertical="center"/>
    </xf>
    <xf numFmtId="0" fontId="12" fillId="0" borderId="0" xfId="0" applyFont="1" applyFill="1" applyAlignment="1" applyProtection="1">
      <alignment horizontal="right" vertical="center"/>
    </xf>
    <xf numFmtId="0" fontId="15" fillId="0" borderId="31" xfId="0" applyFont="1" applyFill="1" applyBorder="1" applyAlignment="1" applyProtection="1">
      <alignment vertical="top" wrapText="1"/>
    </xf>
    <xf numFmtId="43" fontId="10" fillId="0" borderId="0" xfId="1" applyFont="1" applyFill="1" applyBorder="1" applyAlignment="1" applyProtection="1">
      <alignment horizontal="center" vertical="center"/>
    </xf>
    <xf numFmtId="43" fontId="15" fillId="0" borderId="31" xfId="1" applyFont="1" applyFill="1" applyBorder="1" applyAlignment="1" applyProtection="1">
      <alignment horizontal="left" vertical="top" wrapText="1"/>
    </xf>
    <xf numFmtId="43" fontId="12" fillId="0" borderId="0" xfId="1" applyFont="1" applyFill="1" applyBorder="1" applyAlignment="1" applyProtection="1">
      <alignment vertical="center"/>
    </xf>
    <xf numFmtId="43" fontId="7" fillId="0" borderId="0" xfId="1" applyFont="1" applyFill="1" applyBorder="1" applyAlignment="1" applyProtection="1">
      <alignment horizontal="center" vertical="center"/>
    </xf>
    <xf numFmtId="3" fontId="9" fillId="0" borderId="0" xfId="0" applyNumberFormat="1" applyFont="1" applyFill="1" applyBorder="1" applyAlignment="1" applyProtection="1">
      <alignment vertical="center"/>
    </xf>
    <xf numFmtId="0" fontId="18" fillId="0" borderId="0" xfId="0" applyFont="1" applyFill="1" applyAlignment="1" applyProtection="1">
      <alignment horizontal="right" vertical="center"/>
    </xf>
    <xf numFmtId="166" fontId="7" fillId="0" borderId="33" xfId="1" applyNumberFormat="1" applyFont="1" applyFill="1" applyBorder="1" applyAlignment="1" applyProtection="1">
      <alignment horizontal="right" vertical="center"/>
    </xf>
    <xf numFmtId="0" fontId="7" fillId="0" borderId="33" xfId="0" applyFont="1" applyFill="1" applyBorder="1" applyAlignment="1" applyProtection="1">
      <alignment vertical="top" wrapText="1"/>
    </xf>
    <xf numFmtId="2" fontId="7" fillId="0" borderId="33" xfId="0" applyNumberFormat="1" applyFont="1" applyFill="1" applyBorder="1" applyAlignment="1" applyProtection="1">
      <alignment horizontal="right" vertical="top" wrapText="1"/>
      <protection locked="0"/>
    </xf>
    <xf numFmtId="0" fontId="7" fillId="0" borderId="33" xfId="0" applyNumberFormat="1" applyFont="1" applyFill="1" applyBorder="1" applyAlignment="1" applyProtection="1">
      <alignment horizontal="right" vertical="center"/>
    </xf>
    <xf numFmtId="0" fontId="7" fillId="0" borderId="26" xfId="0" applyFont="1" applyFill="1" applyBorder="1" applyAlignment="1" applyProtection="1">
      <alignment vertical="center"/>
    </xf>
    <xf numFmtId="2" fontId="7" fillId="0" borderId="26" xfId="0" applyNumberFormat="1" applyFont="1" applyFill="1" applyBorder="1" applyAlignment="1" applyProtection="1">
      <alignment horizontal="right" vertical="center"/>
      <protection locked="0"/>
    </xf>
    <xf numFmtId="0" fontId="7" fillId="0" borderId="26" xfId="0" applyNumberFormat="1" applyFont="1" applyFill="1" applyBorder="1" applyAlignment="1" applyProtection="1">
      <alignment horizontal="right" vertical="center"/>
    </xf>
    <xf numFmtId="166" fontId="7" fillId="0" borderId="26" xfId="1" applyNumberFormat="1" applyFont="1" applyFill="1" applyBorder="1" applyAlignment="1" applyProtection="1">
      <alignment horizontal="right" vertical="center"/>
    </xf>
    <xf numFmtId="0" fontId="12" fillId="0" borderId="21" xfId="0" applyFont="1" applyFill="1" applyBorder="1" applyAlignment="1" applyProtection="1">
      <alignment vertical="center"/>
    </xf>
    <xf numFmtId="43" fontId="11" fillId="0" borderId="0" xfId="1" applyFont="1" applyFill="1" applyBorder="1" applyProtection="1"/>
    <xf numFmtId="0" fontId="10" fillId="0" borderId="21" xfId="0" applyFont="1" applyFill="1" applyBorder="1" applyAlignment="1" applyProtection="1">
      <alignment horizontal="center" vertical="center"/>
    </xf>
    <xf numFmtId="0" fontId="10" fillId="0" borderId="25" xfId="0" applyFont="1" applyFill="1" applyBorder="1" applyAlignment="1" applyProtection="1">
      <alignment horizontal="center" vertical="center"/>
    </xf>
    <xf numFmtId="0" fontId="10" fillId="0" borderId="20" xfId="0" applyFont="1" applyFill="1" applyBorder="1" applyAlignment="1" applyProtection="1">
      <alignment horizontal="left" vertical="center"/>
    </xf>
    <xf numFmtId="166" fontId="7" fillId="0" borderId="21" xfId="1" applyNumberFormat="1" applyFont="1" applyFill="1" applyBorder="1" applyAlignment="1" applyProtection="1">
      <alignment horizontal="center" vertical="center"/>
    </xf>
    <xf numFmtId="166" fontId="7" fillId="0" borderId="25" xfId="1" applyNumberFormat="1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 applyProtection="1">
      <alignment vertical="center"/>
    </xf>
    <xf numFmtId="0" fontId="7" fillId="0" borderId="32" xfId="0" applyFont="1" applyFill="1" applyBorder="1" applyAlignment="1" applyProtection="1">
      <alignment vertical="center"/>
    </xf>
    <xf numFmtId="0" fontId="10" fillId="0" borderId="32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15" fillId="0" borderId="31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horizontal="left" vertical="center"/>
    </xf>
    <xf numFmtId="0" fontId="8" fillId="0" borderId="16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12" fillId="0" borderId="20" xfId="0" applyFont="1" applyFill="1" applyBorder="1" applyAlignment="1" applyProtection="1">
      <alignment vertical="center"/>
    </xf>
    <xf numFmtId="0" fontId="7" fillId="0" borderId="21" xfId="0" applyFont="1" applyFill="1" applyBorder="1" applyAlignment="1" applyProtection="1">
      <alignment horizontal="left" vertical="center"/>
    </xf>
    <xf numFmtId="0" fontId="7" fillId="0" borderId="0" xfId="0" applyFont="1" applyFill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2" xfId="0" applyFont="1" applyFill="1" applyBorder="1" applyProtection="1"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66" fontId="11" fillId="0" borderId="0" xfId="0" applyNumberFormat="1" applyFont="1" applyFill="1" applyBorder="1" applyProtection="1"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Protection="1"/>
    <xf numFmtId="43" fontId="8" fillId="0" borderId="17" xfId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Protection="1">
      <protection locked="0"/>
    </xf>
    <xf numFmtId="0" fontId="12" fillId="0" borderId="0" xfId="0" applyFont="1" applyFill="1" applyAlignment="1" applyProtection="1">
      <alignment horizontal="right" vertical="center"/>
      <protection locked="0"/>
    </xf>
    <xf numFmtId="0" fontId="18" fillId="0" borderId="0" xfId="0" applyFont="1" applyFill="1" applyAlignment="1" applyProtection="1">
      <alignment horizontal="right" vertical="center"/>
      <protection locked="0"/>
    </xf>
    <xf numFmtId="0" fontId="11" fillId="0" borderId="21" xfId="0" applyFont="1" applyFill="1" applyBorder="1" applyProtection="1">
      <protection locked="0"/>
    </xf>
    <xf numFmtId="43" fontId="11" fillId="0" borderId="0" xfId="1" applyFont="1" applyFill="1" applyBorder="1" applyProtection="1">
      <protection locked="0"/>
    </xf>
    <xf numFmtId="166" fontId="11" fillId="0" borderId="25" xfId="0" applyNumberFormat="1" applyFont="1" applyFill="1" applyBorder="1" applyProtection="1">
      <protection locked="0"/>
    </xf>
    <xf numFmtId="166" fontId="11" fillId="0" borderId="0" xfId="0" applyNumberFormat="1" applyFont="1" applyFill="1" applyBorder="1" applyAlignment="1" applyProtection="1">
      <alignment horizontal="right"/>
      <protection locked="0"/>
    </xf>
    <xf numFmtId="0" fontId="11" fillId="0" borderId="25" xfId="0" applyFont="1" applyFill="1" applyBorder="1" applyProtection="1">
      <protection locked="0"/>
    </xf>
    <xf numFmtId="2" fontId="10" fillId="0" borderId="0" xfId="0" applyNumberFormat="1" applyFont="1" applyFill="1" applyBorder="1" applyProtection="1"/>
    <xf numFmtId="0" fontId="7" fillId="0" borderId="0" xfId="0" applyFont="1" applyFill="1" applyBorder="1" applyProtection="1"/>
    <xf numFmtId="166" fontId="7" fillId="0" borderId="25" xfId="1" applyNumberFormat="1" applyFont="1" applyFill="1" applyBorder="1" applyProtection="1"/>
    <xf numFmtId="0" fontId="7" fillId="0" borderId="16" xfId="0" applyFont="1" applyFill="1" applyBorder="1" applyAlignment="1" applyProtection="1">
      <alignment vertical="center"/>
    </xf>
    <xf numFmtId="0" fontId="7" fillId="0" borderId="27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3" fontId="7" fillId="0" borderId="26" xfId="0" applyNumberFormat="1" applyFont="1" applyFill="1" applyBorder="1" applyAlignment="1" applyProtection="1">
      <alignment horizontal="right" vertical="center"/>
    </xf>
    <xf numFmtId="3" fontId="7" fillId="0" borderId="33" xfId="0" applyNumberFormat="1" applyFont="1" applyFill="1" applyBorder="1" applyAlignment="1" applyProtection="1">
      <alignment horizontal="right" vertical="center"/>
    </xf>
    <xf numFmtId="0" fontId="12" fillId="0" borderId="25" xfId="0" applyFont="1" applyFill="1" applyBorder="1" applyAlignment="1" applyProtection="1">
      <alignment vertical="center"/>
    </xf>
    <xf numFmtId="0" fontId="10" fillId="0" borderId="25" xfId="0" applyFont="1" applyFill="1" applyBorder="1" applyAlignment="1" applyProtection="1">
      <alignment horizontal="left" vertical="center"/>
    </xf>
    <xf numFmtId="0" fontId="7" fillId="0" borderId="27" xfId="0" applyFont="1" applyFill="1" applyBorder="1" applyAlignment="1" applyProtection="1">
      <alignment horizontal="left" vertical="center" wrapText="1"/>
    </xf>
    <xf numFmtId="3" fontId="7" fillId="0" borderId="27" xfId="0" applyNumberFormat="1" applyFont="1" applyFill="1" applyBorder="1" applyAlignment="1" applyProtection="1">
      <alignment horizontal="right" vertical="center" wrapText="1"/>
      <protection locked="0"/>
    </xf>
    <xf numFmtId="167" fontId="7" fillId="0" borderId="27" xfId="0" applyNumberFormat="1" applyFont="1" applyFill="1" applyBorder="1" applyAlignment="1" applyProtection="1">
      <alignment horizontal="right" vertical="center" wrapText="1"/>
      <protection locked="0"/>
    </xf>
    <xf numFmtId="166" fontId="7" fillId="0" borderId="27" xfId="1" applyNumberFormat="1" applyFont="1" applyFill="1" applyBorder="1" applyAlignment="1" applyProtection="1">
      <alignment horizontal="right" vertical="center"/>
    </xf>
    <xf numFmtId="0" fontId="7" fillId="0" borderId="33" xfId="0" applyFont="1" applyFill="1" applyBorder="1" applyAlignment="1" applyProtection="1">
      <alignment horizontal="left" vertical="center" wrapText="1"/>
    </xf>
    <xf numFmtId="3" fontId="7" fillId="0" borderId="33" xfId="0" applyNumberFormat="1" applyFont="1" applyFill="1" applyBorder="1" applyAlignment="1" applyProtection="1">
      <alignment horizontal="right" vertical="center" wrapText="1"/>
      <protection locked="0"/>
    </xf>
    <xf numFmtId="167" fontId="7" fillId="0" borderId="3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1" xfId="0" applyFont="1" applyFill="1" applyBorder="1" applyAlignment="1" applyProtection="1">
      <alignment horizontal="left" vertical="center" wrapText="1"/>
    </xf>
    <xf numFmtId="3" fontId="7" fillId="0" borderId="0" xfId="0" applyNumberFormat="1" applyFont="1" applyFill="1" applyBorder="1" applyAlignment="1" applyProtection="1">
      <alignment horizontal="right" vertical="center" wrapText="1"/>
    </xf>
    <xf numFmtId="3" fontId="7" fillId="0" borderId="0" xfId="0" applyNumberFormat="1" applyFont="1" applyFill="1" applyBorder="1" applyAlignment="1" applyProtection="1">
      <alignment horizontal="right" vertical="center"/>
    </xf>
    <xf numFmtId="167" fontId="7" fillId="0" borderId="22" xfId="0" applyNumberFormat="1" applyFont="1" applyFill="1" applyBorder="1" applyAlignment="1" applyProtection="1">
      <alignment horizontal="right" vertical="center" wrapText="1"/>
    </xf>
    <xf numFmtId="166" fontId="7" fillId="0" borderId="30" xfId="1" applyNumberFormat="1" applyFont="1" applyFill="1" applyBorder="1" applyAlignment="1" applyProtection="1">
      <alignment horizontal="right" vertical="center"/>
    </xf>
    <xf numFmtId="166" fontId="7" fillId="0" borderId="30" xfId="1" applyNumberFormat="1" applyFont="1" applyFill="1" applyBorder="1" applyAlignment="1" applyProtection="1">
      <alignment horizontal="right" vertical="center"/>
      <protection locked="0"/>
    </xf>
    <xf numFmtId="166" fontId="7" fillId="0" borderId="25" xfId="1" applyNumberFormat="1" applyFont="1" applyFill="1" applyBorder="1" applyAlignment="1" applyProtection="1">
      <alignment horizontal="right" vertical="center"/>
    </xf>
    <xf numFmtId="0" fontId="20" fillId="0" borderId="5" xfId="0" applyFont="1" applyFill="1" applyBorder="1" applyAlignment="1" applyProtection="1">
      <alignment horizontal="left" vertical="center" wrapText="1"/>
    </xf>
    <xf numFmtId="3" fontId="20" fillId="0" borderId="16" xfId="0" applyNumberFormat="1" applyFont="1" applyFill="1" applyBorder="1" applyAlignment="1" applyProtection="1">
      <alignment horizontal="right" vertical="center" wrapText="1"/>
    </xf>
    <xf numFmtId="3" fontId="20" fillId="0" borderId="16" xfId="0" applyNumberFormat="1" applyFont="1" applyFill="1" applyBorder="1" applyAlignment="1" applyProtection="1">
      <alignment horizontal="right" vertical="center"/>
    </xf>
    <xf numFmtId="166" fontId="20" fillId="0" borderId="31" xfId="1" applyNumberFormat="1" applyFont="1" applyFill="1" applyBorder="1" applyAlignment="1" applyProtection="1">
      <alignment horizontal="right" vertical="center"/>
    </xf>
    <xf numFmtId="166" fontId="20" fillId="0" borderId="31" xfId="1" applyNumberFormat="1" applyFont="1" applyFill="1" applyBorder="1" applyAlignment="1" applyProtection="1">
      <alignment horizontal="right" vertical="center"/>
      <protection locked="0"/>
    </xf>
    <xf numFmtId="166" fontId="20" fillId="0" borderId="17" xfId="1" applyNumberFormat="1" applyFont="1" applyFill="1" applyBorder="1" applyAlignment="1" applyProtection="1">
      <alignment horizontal="right" vertical="center"/>
    </xf>
    <xf numFmtId="166" fontId="12" fillId="0" borderId="29" xfId="1" applyNumberFormat="1" applyFont="1" applyFill="1" applyBorder="1" applyAlignment="1" applyProtection="1">
      <alignment vertical="center"/>
    </xf>
    <xf numFmtId="166" fontId="12" fillId="0" borderId="29" xfId="1" applyNumberFormat="1" applyFont="1" applyFill="1" applyBorder="1" applyAlignment="1" applyProtection="1">
      <alignment vertical="center"/>
      <protection locked="0"/>
    </xf>
    <xf numFmtId="166" fontId="12" fillId="0" borderId="25" xfId="1" applyNumberFormat="1" applyFont="1" applyFill="1" applyBorder="1" applyAlignment="1" applyProtection="1">
      <alignment vertical="center"/>
    </xf>
    <xf numFmtId="0" fontId="12" fillId="0" borderId="17" xfId="0" applyFont="1" applyFill="1" applyBorder="1" applyAlignment="1" applyProtection="1">
      <alignment vertical="center"/>
    </xf>
    <xf numFmtId="166" fontId="7" fillId="0" borderId="31" xfId="1" applyNumberFormat="1" applyFont="1" applyFill="1" applyBorder="1" applyAlignment="1" applyProtection="1">
      <alignment vertical="top" wrapText="1"/>
    </xf>
    <xf numFmtId="166" fontId="7" fillId="0" borderId="29" xfId="1" applyNumberFormat="1" applyFont="1" applyFill="1" applyBorder="1" applyAlignment="1" applyProtection="1">
      <alignment horizontal="left" vertical="top" wrapText="1"/>
      <protection locked="0"/>
    </xf>
    <xf numFmtId="166" fontId="7" fillId="0" borderId="20" xfId="1" applyNumberFormat="1" applyFont="1" applyFill="1" applyBorder="1" applyAlignment="1" applyProtection="1">
      <alignment horizontal="left" vertical="top" wrapText="1"/>
    </xf>
    <xf numFmtId="166" fontId="7" fillId="0" borderId="31" xfId="1" applyNumberFormat="1" applyFont="1" applyFill="1" applyBorder="1" applyAlignment="1" applyProtection="1">
      <alignment vertical="top" wrapText="1"/>
      <protection locked="0"/>
    </xf>
    <xf numFmtId="166" fontId="7" fillId="0" borderId="20" xfId="1" applyNumberFormat="1" applyFont="1" applyFill="1" applyBorder="1" applyAlignment="1" applyProtection="1">
      <alignment horizontal="left" vertical="top" wrapText="1"/>
      <protection locked="0"/>
    </xf>
    <xf numFmtId="166" fontId="7" fillId="0" borderId="31" xfId="1" applyNumberFormat="1" applyFont="1" applyFill="1" applyBorder="1" applyAlignment="1" applyProtection="1">
      <alignment horizontal="left" vertical="top" wrapText="1"/>
      <protection locked="0"/>
    </xf>
    <xf numFmtId="0" fontId="9" fillId="0" borderId="17" xfId="0" applyFont="1" applyFill="1" applyBorder="1" applyAlignment="1" applyProtection="1">
      <alignment vertical="center"/>
    </xf>
    <xf numFmtId="166" fontId="10" fillId="0" borderId="31" xfId="1" applyNumberFormat="1" applyFont="1" applyFill="1" applyBorder="1" applyAlignment="1" applyProtection="1">
      <alignment vertical="top" wrapText="1"/>
    </xf>
    <xf numFmtId="166" fontId="10" fillId="0" borderId="17" xfId="1" applyNumberFormat="1" applyFont="1" applyFill="1" applyBorder="1" applyAlignment="1" applyProtection="1">
      <alignment vertical="top" wrapText="1"/>
      <protection locked="0"/>
    </xf>
    <xf numFmtId="166" fontId="12" fillId="0" borderId="33" xfId="1" applyNumberFormat="1" applyFont="1" applyFill="1" applyBorder="1" applyAlignment="1" applyProtection="1">
      <alignment vertical="center"/>
    </xf>
    <xf numFmtId="166" fontId="7" fillId="0" borderId="0" xfId="1" applyNumberFormat="1" applyFont="1" applyFill="1" applyBorder="1" applyAlignment="1" applyProtection="1">
      <alignment horizontal="center" vertical="top" wrapText="1"/>
    </xf>
    <xf numFmtId="166" fontId="7" fillId="0" borderId="25" xfId="1" applyNumberFormat="1" applyFont="1" applyFill="1" applyBorder="1" applyAlignment="1" applyProtection="1">
      <alignment horizontal="center" vertical="top" wrapText="1"/>
    </xf>
    <xf numFmtId="0" fontId="9" fillId="0" borderId="9" xfId="0" applyFont="1" applyFill="1" applyBorder="1" applyAlignment="1" applyProtection="1">
      <alignment vertical="center"/>
    </xf>
    <xf numFmtId="166" fontId="10" fillId="0" borderId="26" xfId="1" applyNumberFormat="1" applyFont="1" applyFill="1" applyBorder="1" applyAlignment="1" applyProtection="1">
      <alignment vertical="top" wrapText="1"/>
    </xf>
    <xf numFmtId="166" fontId="11" fillId="0" borderId="0" xfId="0" applyNumberFormat="1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vertical="center"/>
    </xf>
    <xf numFmtId="166" fontId="10" fillId="0" borderId="33" xfId="1" applyNumberFormat="1" applyFont="1" applyFill="1" applyBorder="1" applyAlignment="1" applyProtection="1">
      <alignment vertical="top" wrapText="1"/>
    </xf>
    <xf numFmtId="37" fontId="11" fillId="0" borderId="0" xfId="0" applyNumberFormat="1" applyFont="1" applyFill="1" applyBorder="1" applyProtection="1"/>
    <xf numFmtId="0" fontId="7" fillId="0" borderId="21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7" fillId="0" borderId="25" xfId="0" applyFont="1" applyFill="1" applyBorder="1" applyAlignment="1" applyProtection="1">
      <alignment vertical="top" wrapText="1"/>
      <protection locked="0"/>
    </xf>
    <xf numFmtId="0" fontId="7" fillId="0" borderId="21" xfId="0" applyFont="1" applyFill="1" applyBorder="1" applyProtection="1">
      <protection locked="0"/>
    </xf>
    <xf numFmtId="43" fontId="7" fillId="0" borderId="0" xfId="1" applyFont="1" applyFill="1" applyBorder="1" applyProtection="1">
      <protection locked="0"/>
    </xf>
    <xf numFmtId="0" fontId="7" fillId="0" borderId="25" xfId="0" applyFont="1" applyFill="1" applyBorder="1" applyProtection="1">
      <protection locked="0"/>
    </xf>
    <xf numFmtId="0" fontId="7" fillId="0" borderId="1" xfId="0" applyFont="1" applyFill="1" applyBorder="1" applyProtection="1">
      <protection locked="0"/>
    </xf>
    <xf numFmtId="0" fontId="7" fillId="0" borderId="2" xfId="0" applyFont="1" applyFill="1" applyBorder="1" applyProtection="1">
      <protection locked="0"/>
    </xf>
    <xf numFmtId="166" fontId="11" fillId="0" borderId="2" xfId="0" applyNumberFormat="1" applyFont="1" applyFill="1" applyBorder="1" applyProtection="1">
      <protection locked="0"/>
    </xf>
    <xf numFmtId="43" fontId="11" fillId="0" borderId="2" xfId="1" applyFont="1" applyFill="1" applyBorder="1" applyProtection="1">
      <protection locked="0"/>
    </xf>
    <xf numFmtId="0" fontId="11" fillId="0" borderId="20" xfId="0" applyFont="1" applyFill="1" applyBorder="1" applyProtection="1">
      <protection locked="0"/>
    </xf>
    <xf numFmtId="43" fontId="7" fillId="0" borderId="0" xfId="1" applyFont="1" applyFill="1" applyProtection="1"/>
    <xf numFmtId="43" fontId="7" fillId="0" borderId="0" xfId="1" applyFont="1" applyFill="1" applyProtection="1">
      <protection locked="0"/>
    </xf>
    <xf numFmtId="0" fontId="7" fillId="0" borderId="6" xfId="0" applyFont="1" applyFill="1" applyBorder="1" applyAlignment="1" applyProtection="1">
      <alignment horizontal="center"/>
    </xf>
    <xf numFmtId="0" fontId="7" fillId="0" borderId="22" xfId="0" applyFont="1" applyFill="1" applyBorder="1" applyAlignment="1" applyProtection="1">
      <alignment horizontal="center"/>
    </xf>
    <xf numFmtId="0" fontId="7" fillId="0" borderId="21" xfId="0" applyFont="1" applyFill="1" applyBorder="1" applyProtection="1"/>
    <xf numFmtId="0" fontId="7" fillId="0" borderId="0" xfId="0" applyFont="1" applyFill="1" applyBorder="1" applyAlignment="1" applyProtection="1">
      <alignment horizontal="center"/>
    </xf>
    <xf numFmtId="0" fontId="7" fillId="0" borderId="25" xfId="0" applyFont="1" applyFill="1" applyBorder="1" applyAlignment="1" applyProtection="1">
      <alignment horizontal="center"/>
    </xf>
    <xf numFmtId="0" fontId="7" fillId="0" borderId="25" xfId="0" applyFont="1" applyFill="1" applyBorder="1" applyProtection="1"/>
    <xf numFmtId="0" fontId="7" fillId="0" borderId="33" xfId="0" applyFont="1" applyFill="1" applyBorder="1" applyAlignment="1" applyProtection="1">
      <alignment horizontal="left" vertical="center"/>
    </xf>
    <xf numFmtId="0" fontId="10" fillId="0" borderId="1" xfId="0" applyFont="1" applyFill="1" applyBorder="1" applyProtection="1"/>
    <xf numFmtId="0" fontId="10" fillId="0" borderId="2" xfId="0" applyFont="1" applyFill="1" applyBorder="1" applyProtection="1"/>
    <xf numFmtId="166" fontId="10" fillId="0" borderId="20" xfId="1" applyNumberFormat="1" applyFont="1" applyFill="1" applyBorder="1" applyProtection="1"/>
    <xf numFmtId="43" fontId="7" fillId="0" borderId="0" xfId="1" applyFont="1" applyFill="1" applyBorder="1" applyAlignment="1" applyProtection="1">
      <alignment vertical="center"/>
    </xf>
    <xf numFmtId="0" fontId="7" fillId="0" borderId="25" xfId="0" applyFont="1" applyFill="1" applyBorder="1" applyAlignment="1" applyProtection="1">
      <alignment vertical="center"/>
    </xf>
    <xf numFmtId="0" fontId="10" fillId="0" borderId="35" xfId="0" applyFont="1" applyFill="1" applyBorder="1" applyProtection="1"/>
    <xf numFmtId="0" fontId="10" fillId="0" borderId="36" xfId="0" applyFont="1" applyFill="1" applyBorder="1" applyProtection="1"/>
    <xf numFmtId="166" fontId="10" fillId="0" borderId="37" xfId="0" applyNumberFormat="1" applyFont="1" applyFill="1" applyBorder="1" applyProtection="1"/>
    <xf numFmtId="0" fontId="11" fillId="0" borderId="17" xfId="0" applyFont="1" applyFill="1" applyBorder="1" applyAlignment="1" applyProtection="1">
      <alignment horizontal="right" vertical="center"/>
    </xf>
    <xf numFmtId="3" fontId="7" fillId="0" borderId="7" xfId="0" applyNumberFormat="1" applyFont="1" applyFill="1" applyBorder="1" applyAlignment="1" applyProtection="1">
      <alignment horizontal="right" vertical="center"/>
    </xf>
    <xf numFmtId="3" fontId="7" fillId="0" borderId="22" xfId="0" applyNumberFormat="1" applyFont="1" applyFill="1" applyBorder="1" applyAlignment="1" applyProtection="1">
      <alignment horizontal="right" vertical="center"/>
    </xf>
    <xf numFmtId="0" fontId="7" fillId="0" borderId="27" xfId="0" applyFont="1" applyFill="1" applyBorder="1" applyAlignment="1" applyProtection="1">
      <alignment vertical="top" wrapText="1"/>
    </xf>
    <xf numFmtId="2" fontId="7" fillId="0" borderId="27" xfId="0" applyNumberFormat="1" applyFont="1" applyFill="1" applyBorder="1" applyAlignment="1" applyProtection="1">
      <alignment horizontal="right" vertical="top" wrapText="1"/>
      <protection locked="0"/>
    </xf>
    <xf numFmtId="0" fontId="7" fillId="0" borderId="27" xfId="0" applyNumberFormat="1" applyFont="1" applyFill="1" applyBorder="1" applyAlignment="1" applyProtection="1">
      <alignment horizontal="right" vertical="center"/>
    </xf>
    <xf numFmtId="166" fontId="17" fillId="0" borderId="0" xfId="0" applyNumberFormat="1" applyFont="1" applyFill="1" applyBorder="1" applyAlignment="1" applyProtection="1"/>
    <xf numFmtId="0" fontId="0" fillId="0" borderId="0" xfId="0" applyBorder="1" applyProtection="1"/>
    <xf numFmtId="0" fontId="2" fillId="0" borderId="0" xfId="15"/>
    <xf numFmtId="0" fontId="24" fillId="0" borderId="0" xfId="15" applyFont="1"/>
    <xf numFmtId="0" fontId="25" fillId="0" borderId="0" xfId="15" applyFont="1"/>
    <xf numFmtId="166" fontId="21" fillId="0" borderId="31" xfId="16" applyNumberFormat="1" applyFont="1" applyBorder="1" applyAlignment="1" applyProtection="1">
      <alignment horizontal="right"/>
    </xf>
    <xf numFmtId="43" fontId="26" fillId="0" borderId="33" xfId="15" applyNumberFormat="1" applyFont="1" applyBorder="1"/>
    <xf numFmtId="0" fontId="21" fillId="0" borderId="17" xfId="15" applyFont="1" applyBorder="1" applyAlignment="1">
      <alignment horizontal="right"/>
    </xf>
    <xf numFmtId="0" fontId="21" fillId="0" borderId="31" xfId="15" applyFont="1" applyBorder="1"/>
    <xf numFmtId="0" fontId="25" fillId="0" borderId="42" xfId="15" applyFont="1" applyBorder="1" applyAlignment="1">
      <alignment vertical="center"/>
    </xf>
    <xf numFmtId="0" fontId="26" fillId="0" borderId="0" xfId="15" applyFont="1"/>
    <xf numFmtId="0" fontId="25" fillId="0" borderId="43" xfId="15" applyFont="1" applyBorder="1" applyAlignment="1">
      <alignment vertical="center"/>
    </xf>
    <xf numFmtId="0" fontId="26" fillId="0" borderId="20" xfId="15" quotePrefix="1" applyFont="1" applyBorder="1" applyAlignment="1">
      <alignment horizontal="right"/>
    </xf>
    <xf numFmtId="0" fontId="21" fillId="0" borderId="2" xfId="15" applyFont="1" applyBorder="1"/>
    <xf numFmtId="43" fontId="21" fillId="0" borderId="2" xfId="16" applyFont="1" applyBorder="1" applyProtection="1"/>
    <xf numFmtId="0" fontId="21" fillId="0" borderId="1" xfId="15" applyFont="1" applyBorder="1"/>
    <xf numFmtId="0" fontId="26" fillId="0" borderId="22" xfId="15" applyFont="1" applyBorder="1" applyAlignment="1">
      <alignment horizontal="right"/>
    </xf>
    <xf numFmtId="0" fontId="21" fillId="0" borderId="6" xfId="15" applyFont="1" applyBorder="1"/>
    <xf numFmtId="0" fontId="21" fillId="0" borderId="7" xfId="15" applyFont="1" applyBorder="1"/>
    <xf numFmtId="166" fontId="21" fillId="0" borderId="0" xfId="16" applyNumberFormat="1" applyFont="1" applyProtection="1"/>
    <xf numFmtId="43" fontId="21" fillId="0" borderId="0" xfId="16" applyFont="1" applyProtection="1"/>
    <xf numFmtId="0" fontId="21" fillId="0" borderId="0" xfId="15" applyFont="1"/>
    <xf numFmtId="43" fontId="27" fillId="0" borderId="44" xfId="15" applyNumberFormat="1" applyFont="1" applyBorder="1"/>
    <xf numFmtId="166" fontId="26" fillId="0" borderId="31" xfId="16" applyNumberFormat="1" applyFont="1" applyBorder="1" applyProtection="1"/>
    <xf numFmtId="166" fontId="21" fillId="0" borderId="31" xfId="16" applyNumberFormat="1" applyFont="1" applyBorder="1" applyProtection="1"/>
    <xf numFmtId="43" fontId="26" fillId="0" borderId="31" xfId="16" applyFont="1" applyBorder="1" applyProtection="1"/>
    <xf numFmtId="0" fontId="26" fillId="0" borderId="31" xfId="15" applyFont="1" applyBorder="1"/>
    <xf numFmtId="0" fontId="27" fillId="0" borderId="44" xfId="15" applyFont="1" applyBorder="1"/>
    <xf numFmtId="166" fontId="21" fillId="0" borderId="30" xfId="16" applyNumberFormat="1" applyFont="1" applyBorder="1" applyAlignment="1" applyProtection="1">
      <alignment horizontal="right"/>
    </xf>
    <xf numFmtId="166" fontId="21" fillId="0" borderId="33" xfId="16" applyNumberFormat="1" applyFont="1" applyBorder="1" applyProtection="1"/>
    <xf numFmtId="166" fontId="21" fillId="3" borderId="30" xfId="16" applyNumberFormat="1" applyFont="1" applyFill="1" applyBorder="1" applyProtection="1">
      <protection locked="0"/>
    </xf>
    <xf numFmtId="166" fontId="21" fillId="0" borderId="30" xfId="16" applyNumberFormat="1" applyFont="1" applyBorder="1" applyProtection="1"/>
    <xf numFmtId="43" fontId="21" fillId="3" borderId="30" xfId="16" applyFont="1" applyFill="1" applyBorder="1" applyProtection="1">
      <protection locked="0"/>
    </xf>
    <xf numFmtId="0" fontId="21" fillId="3" borderId="30" xfId="15" applyFont="1" applyFill="1" applyBorder="1" applyProtection="1">
      <protection locked="0"/>
    </xf>
    <xf numFmtId="0" fontId="27" fillId="0" borderId="45" xfId="15" applyFont="1" applyBorder="1"/>
    <xf numFmtId="166" fontId="21" fillId="3" borderId="31" xfId="16" applyNumberFormat="1" applyFont="1" applyFill="1" applyBorder="1" applyProtection="1">
      <protection locked="0"/>
    </xf>
    <xf numFmtId="43" fontId="21" fillId="3" borderId="31" xfId="16" applyFont="1" applyFill="1" applyBorder="1" applyProtection="1">
      <protection locked="0"/>
    </xf>
    <xf numFmtId="0" fontId="21" fillId="3" borderId="31" xfId="15" applyFont="1" applyFill="1" applyBorder="1" applyProtection="1">
      <protection locked="0"/>
    </xf>
    <xf numFmtId="0" fontId="25" fillId="0" borderId="46" xfId="15" applyFont="1" applyBorder="1" applyAlignment="1">
      <alignment vertical="center"/>
    </xf>
    <xf numFmtId="0" fontId="28" fillId="0" borderId="0" xfId="15" applyFont="1" applyAlignment="1">
      <alignment vertical="center"/>
    </xf>
    <xf numFmtId="166" fontId="21" fillId="3" borderId="33" xfId="16" applyNumberFormat="1" applyFont="1" applyFill="1" applyBorder="1" applyProtection="1">
      <protection locked="0"/>
    </xf>
    <xf numFmtId="43" fontId="21" fillId="3" borderId="33" xfId="16" applyFont="1" applyFill="1" applyBorder="1" applyProtection="1">
      <protection locked="0"/>
    </xf>
    <xf numFmtId="0" fontId="21" fillId="3" borderId="33" xfId="15" applyFont="1" applyFill="1" applyBorder="1" applyProtection="1">
      <protection locked="0"/>
    </xf>
    <xf numFmtId="0" fontId="27" fillId="0" borderId="47" xfId="15" applyFont="1" applyBorder="1" applyAlignment="1">
      <alignment horizontal="right"/>
    </xf>
    <xf numFmtId="0" fontId="25" fillId="0" borderId="44" xfId="15" applyFont="1" applyBorder="1"/>
    <xf numFmtId="0" fontId="25" fillId="0" borderId="48" xfId="15" applyFont="1" applyBorder="1"/>
    <xf numFmtId="0" fontId="25" fillId="0" borderId="49" xfId="15" applyFont="1" applyBorder="1"/>
    <xf numFmtId="0" fontId="25" fillId="0" borderId="50" xfId="15" applyFont="1" applyBorder="1"/>
    <xf numFmtId="0" fontId="25" fillId="0" borderId="51" xfId="15" applyFont="1" applyBorder="1"/>
    <xf numFmtId="0" fontId="29" fillId="0" borderId="0" xfId="15" applyFont="1"/>
    <xf numFmtId="0" fontId="23" fillId="0" borderId="0" xfId="15" applyFont="1"/>
    <xf numFmtId="43" fontId="25" fillId="0" borderId="0" xfId="15" applyNumberFormat="1" applyFont="1"/>
    <xf numFmtId="166" fontId="23" fillId="0" borderId="20" xfId="16" applyNumberFormat="1" applyFont="1" applyBorder="1" applyAlignment="1" applyProtection="1">
      <alignment horizontal="right"/>
    </xf>
    <xf numFmtId="43" fontId="23" fillId="0" borderId="33" xfId="15" applyNumberFormat="1" applyFont="1" applyBorder="1"/>
    <xf numFmtId="0" fontId="23" fillId="0" borderId="17" xfId="15" applyFont="1" applyBorder="1" applyAlignment="1">
      <alignment horizontal="right"/>
    </xf>
    <xf numFmtId="0" fontId="23" fillId="0" borderId="31" xfId="15" applyFont="1" applyBorder="1"/>
    <xf numFmtId="0" fontId="30" fillId="0" borderId="0" xfId="15" applyFont="1"/>
    <xf numFmtId="166" fontId="25" fillId="0" borderId="50" xfId="16" applyNumberFormat="1" applyFont="1" applyBorder="1" applyProtection="1"/>
    <xf numFmtId="43" fontId="0" fillId="0" borderId="0" xfId="16" applyFont="1" applyProtection="1"/>
    <xf numFmtId="0" fontId="31" fillId="0" borderId="0" xfId="15" applyFont="1"/>
    <xf numFmtId="0" fontId="32" fillId="0" borderId="0" xfId="15" applyFont="1"/>
    <xf numFmtId="0" fontId="30" fillId="0" borderId="20" xfId="15" quotePrefix="1" applyFont="1" applyBorder="1" applyAlignment="1">
      <alignment horizontal="right"/>
    </xf>
    <xf numFmtId="0" fontId="23" fillId="0" borderId="2" xfId="15" applyFont="1" applyBorder="1"/>
    <xf numFmtId="43" fontId="23" fillId="0" borderId="2" xfId="16" applyFont="1" applyFill="1" applyBorder="1" applyProtection="1"/>
    <xf numFmtId="0" fontId="23" fillId="0" borderId="1" xfId="15" applyFont="1" applyBorder="1"/>
    <xf numFmtId="0" fontId="30" fillId="0" borderId="22" xfId="15" applyFont="1" applyBorder="1" applyAlignment="1">
      <alignment horizontal="right"/>
    </xf>
    <xf numFmtId="0" fontId="23" fillId="0" borderId="6" xfId="15" applyFont="1" applyBorder="1"/>
    <xf numFmtId="0" fontId="23" fillId="0" borderId="7" xfId="15" applyFont="1" applyBorder="1"/>
    <xf numFmtId="166" fontId="23" fillId="0" borderId="0" xfId="16" applyNumberFormat="1" applyFont="1" applyProtection="1"/>
    <xf numFmtId="43" fontId="23" fillId="0" borderId="0" xfId="16" applyFont="1" applyProtection="1"/>
    <xf numFmtId="43" fontId="27" fillId="0" borderId="47" xfId="15" applyNumberFormat="1" applyFont="1" applyBorder="1"/>
    <xf numFmtId="166" fontId="30" fillId="0" borderId="31" xfId="16" applyNumberFormat="1" applyFont="1" applyBorder="1" applyProtection="1"/>
    <xf numFmtId="166" fontId="23" fillId="0" borderId="31" xfId="16" applyNumberFormat="1" applyFont="1" applyBorder="1" applyProtection="1"/>
    <xf numFmtId="43" fontId="30" fillId="0" borderId="31" xfId="16" applyFont="1" applyBorder="1" applyProtection="1"/>
    <xf numFmtId="0" fontId="30" fillId="0" borderId="31" xfId="15" applyFont="1" applyBorder="1"/>
    <xf numFmtId="166" fontId="25" fillId="0" borderId="52" xfId="16" applyNumberFormat="1" applyFont="1" applyBorder="1" applyProtection="1"/>
    <xf numFmtId="0" fontId="25" fillId="0" borderId="53" xfId="15" applyFont="1" applyBorder="1"/>
    <xf numFmtId="166" fontId="23" fillId="0" borderId="30" xfId="16" applyNumberFormat="1" applyFont="1" applyBorder="1" applyAlignment="1" applyProtection="1">
      <alignment horizontal="right"/>
    </xf>
    <xf numFmtId="166" fontId="23" fillId="3" borderId="30" xfId="16" applyNumberFormat="1" applyFont="1" applyFill="1" applyBorder="1" applyProtection="1">
      <protection locked="0"/>
    </xf>
    <xf numFmtId="166" fontId="23" fillId="0" borderId="30" xfId="16" applyNumberFormat="1" applyFont="1" applyBorder="1" applyProtection="1"/>
    <xf numFmtId="43" fontId="23" fillId="3" borderId="30" xfId="16" applyFont="1" applyFill="1" applyBorder="1" applyProtection="1">
      <protection locked="0"/>
    </xf>
    <xf numFmtId="0" fontId="23" fillId="3" borderId="30" xfId="15" applyFont="1" applyFill="1" applyBorder="1" applyProtection="1">
      <protection locked="0"/>
    </xf>
    <xf numFmtId="0" fontId="28" fillId="0" borderId="0" xfId="15" applyFont="1"/>
    <xf numFmtId="166" fontId="23" fillId="0" borderId="31" xfId="16" applyNumberFormat="1" applyFont="1" applyBorder="1" applyAlignment="1" applyProtection="1">
      <alignment horizontal="right"/>
    </xf>
    <xf numFmtId="166" fontId="23" fillId="3" borderId="31" xfId="16" applyNumberFormat="1" applyFont="1" applyFill="1" applyBorder="1" applyProtection="1">
      <protection locked="0"/>
    </xf>
    <xf numFmtId="43" fontId="23" fillId="3" borderId="31" xfId="16" applyFont="1" applyFill="1" applyBorder="1" applyProtection="1">
      <protection locked="0"/>
    </xf>
    <xf numFmtId="0" fontId="23" fillId="3" borderId="31" xfId="15" applyFont="1" applyFill="1" applyBorder="1" applyProtection="1">
      <protection locked="0"/>
    </xf>
    <xf numFmtId="0" fontId="25" fillId="0" borderId="52" xfId="15" applyFont="1" applyBorder="1"/>
    <xf numFmtId="166" fontId="23" fillId="3" borderId="33" xfId="16" applyNumberFormat="1" applyFont="1" applyFill="1" applyBorder="1" applyProtection="1">
      <protection locked="0"/>
    </xf>
    <xf numFmtId="166" fontId="23" fillId="0" borderId="33" xfId="16" applyNumberFormat="1" applyFont="1" applyBorder="1" applyProtection="1"/>
    <xf numFmtId="43" fontId="23" fillId="3" borderId="33" xfId="16" applyFont="1" applyFill="1" applyBorder="1" applyProtection="1">
      <protection locked="0"/>
    </xf>
    <xf numFmtId="0" fontId="23" fillId="3" borderId="33" xfId="15" applyFont="1" applyFill="1" applyBorder="1" applyProtection="1">
      <protection locked="0"/>
    </xf>
    <xf numFmtId="0" fontId="22" fillId="0" borderId="0" xfId="15" applyFont="1"/>
    <xf numFmtId="0" fontId="23" fillId="0" borderId="31" xfId="15" applyFont="1" applyBorder="1" applyAlignment="1">
      <alignment vertical="top" wrapText="1"/>
    </xf>
    <xf numFmtId="0" fontId="1" fillId="0" borderId="31" xfId="15" applyFont="1" applyBorder="1" applyAlignment="1">
      <alignment vertical="top" wrapText="1"/>
    </xf>
    <xf numFmtId="0" fontId="7" fillId="0" borderId="31" xfId="15" applyFont="1" applyBorder="1" applyAlignment="1">
      <alignment vertical="top" wrapText="1"/>
    </xf>
    <xf numFmtId="0" fontId="27" fillId="0" borderId="47" xfId="15" applyFont="1" applyBorder="1" applyAlignment="1">
      <alignment horizontal="right" vertical="top" wrapText="1"/>
    </xf>
    <xf numFmtId="0" fontId="32" fillId="0" borderId="0" xfId="15" applyFont="1" applyAlignment="1">
      <alignment vertical="top" wrapText="1"/>
    </xf>
    <xf numFmtId="0" fontId="28" fillId="0" borderId="0" xfId="15" applyFont="1" applyAlignment="1">
      <alignment vertical="top" wrapText="1"/>
    </xf>
    <xf numFmtId="0" fontId="25" fillId="0" borderId="0" xfId="15" applyFont="1" applyAlignment="1">
      <alignment vertical="top" wrapText="1"/>
    </xf>
    <xf numFmtId="0" fontId="2" fillId="0" borderId="0" xfId="15" applyAlignment="1">
      <alignment vertical="top" wrapText="1"/>
    </xf>
    <xf numFmtId="0" fontId="33" fillId="0" borderId="0" xfId="0" applyFont="1" applyProtection="1"/>
    <xf numFmtId="0" fontId="22" fillId="0" borderId="0" xfId="0" applyFont="1" applyProtection="1"/>
    <xf numFmtId="0" fontId="0" fillId="2" borderId="0" xfId="0" applyFill="1" applyProtection="1"/>
    <xf numFmtId="0" fontId="35" fillId="0" borderId="0" xfId="17"/>
    <xf numFmtId="0" fontId="36" fillId="0" borderId="0" xfId="15" applyFont="1"/>
    <xf numFmtId="0" fontId="10" fillId="0" borderId="5" xfId="0" applyFont="1" applyFill="1" applyBorder="1" applyAlignment="1" applyProtection="1">
      <alignment horizontal="left" vertical="center"/>
    </xf>
    <xf numFmtId="0" fontId="10" fillId="0" borderId="21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8" fillId="0" borderId="5" xfId="0" applyFont="1" applyFill="1" applyBorder="1" applyAlignment="1" applyProtection="1">
      <alignment horizontal="left" vertical="center"/>
    </xf>
    <xf numFmtId="0" fontId="7" fillId="0" borderId="19" xfId="0" applyFont="1" applyFill="1" applyBorder="1" applyAlignment="1" applyProtection="1">
      <alignment horizontal="left" vertical="center"/>
    </xf>
    <xf numFmtId="0" fontId="7" fillId="0" borderId="15" xfId="0" applyFont="1" applyFill="1" applyBorder="1" applyAlignment="1" applyProtection="1">
      <alignment horizontal="left" vertical="center"/>
    </xf>
    <xf numFmtId="0" fontId="10" fillId="0" borderId="31" xfId="0" applyFont="1" applyFill="1" applyBorder="1" applyAlignment="1" applyProtection="1">
      <alignment horizontal="left" vertical="center"/>
    </xf>
    <xf numFmtId="0" fontId="8" fillId="0" borderId="16" xfId="0" applyFont="1" applyFill="1" applyBorder="1" applyAlignment="1" applyProtection="1">
      <alignment horizontal="left" vertical="center"/>
    </xf>
    <xf numFmtId="0" fontId="7" fillId="0" borderId="16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10" fillId="0" borderId="7" xfId="0" applyFont="1" applyFill="1" applyBorder="1" applyAlignment="1" applyProtection="1">
      <alignment horizontal="left" vertical="center"/>
    </xf>
    <xf numFmtId="0" fontId="10" fillId="0" borderId="6" xfId="0" applyFont="1" applyFill="1" applyBorder="1" applyAlignment="1" applyProtection="1">
      <alignment horizontal="left" vertical="center"/>
    </xf>
    <xf numFmtId="0" fontId="10" fillId="0" borderId="22" xfId="0" applyFont="1" applyFill="1" applyBorder="1" applyAlignment="1" applyProtection="1">
      <alignment horizontal="left" vertical="center"/>
    </xf>
    <xf numFmtId="0" fontId="34" fillId="0" borderId="0" xfId="0" applyFont="1" applyAlignment="1" applyProtection="1">
      <alignment horizontal="left" vertical="top" wrapText="1"/>
    </xf>
    <xf numFmtId="0" fontId="26" fillId="0" borderId="41" xfId="15" applyFont="1" applyBorder="1" applyAlignment="1">
      <alignment horizontal="right"/>
    </xf>
    <xf numFmtId="0" fontId="26" fillId="0" borderId="40" xfId="15" applyFont="1" applyBorder="1" applyAlignment="1">
      <alignment horizontal="right"/>
    </xf>
    <xf numFmtId="166" fontId="26" fillId="0" borderId="41" xfId="16" applyNumberFormat="1" applyFont="1" applyBorder="1" applyAlignment="1" applyProtection="1">
      <alignment horizontal="right"/>
    </xf>
    <xf numFmtId="166" fontId="26" fillId="0" borderId="40" xfId="16" applyNumberFormat="1" applyFont="1" applyBorder="1" applyAlignment="1" applyProtection="1">
      <alignment horizontal="right"/>
    </xf>
    <xf numFmtId="166" fontId="26" fillId="0" borderId="39" xfId="16" applyNumberFormat="1" applyFont="1" applyBorder="1" applyAlignment="1" applyProtection="1">
      <alignment horizontal="right"/>
    </xf>
    <xf numFmtId="166" fontId="26" fillId="0" borderId="16" xfId="16" applyNumberFormat="1" applyFont="1" applyBorder="1" applyAlignment="1" applyProtection="1">
      <alignment horizontal="right"/>
    </xf>
    <xf numFmtId="166" fontId="26" fillId="0" borderId="38" xfId="16" applyNumberFormat="1" applyFont="1" applyBorder="1" applyAlignment="1" applyProtection="1">
      <alignment horizontal="right"/>
    </xf>
    <xf numFmtId="166" fontId="30" fillId="0" borderId="39" xfId="16" applyNumberFormat="1" applyFont="1" applyBorder="1" applyAlignment="1" applyProtection="1">
      <alignment horizontal="right"/>
    </xf>
    <xf numFmtId="166" fontId="30" fillId="0" borderId="16" xfId="16" applyNumberFormat="1" applyFont="1" applyBorder="1" applyAlignment="1" applyProtection="1">
      <alignment horizontal="right"/>
    </xf>
    <xf numFmtId="166" fontId="30" fillId="0" borderId="38" xfId="16" applyNumberFormat="1" applyFont="1" applyBorder="1" applyAlignment="1" applyProtection="1">
      <alignment horizontal="right"/>
    </xf>
    <xf numFmtId="0" fontId="23" fillId="0" borderId="39" xfId="15" applyFont="1" applyBorder="1" applyAlignment="1">
      <alignment horizontal="right"/>
    </xf>
    <xf numFmtId="0" fontId="23" fillId="0" borderId="16" xfId="15" applyFont="1" applyBorder="1" applyAlignment="1">
      <alignment horizontal="right"/>
    </xf>
    <xf numFmtId="0" fontId="23" fillId="0" borderId="38" xfId="15" applyFont="1" applyBorder="1" applyAlignment="1">
      <alignment horizontal="right"/>
    </xf>
    <xf numFmtId="166" fontId="30" fillId="0" borderId="41" xfId="16" applyNumberFormat="1" applyFont="1" applyBorder="1" applyAlignment="1" applyProtection="1">
      <alignment horizontal="right"/>
    </xf>
    <xf numFmtId="166" fontId="30" fillId="0" borderId="40" xfId="16" applyNumberFormat="1" applyFont="1" applyBorder="1" applyAlignment="1" applyProtection="1">
      <alignment horizontal="right"/>
    </xf>
    <xf numFmtId="0" fontId="23" fillId="0" borderId="41" xfId="15" applyFont="1" applyBorder="1" applyAlignment="1">
      <alignment horizontal="right"/>
    </xf>
    <xf numFmtId="0" fontId="23" fillId="0" borderId="40" xfId="15" applyFont="1" applyBorder="1" applyAlignment="1">
      <alignment horizontal="right"/>
    </xf>
    <xf numFmtId="0" fontId="23" fillId="0" borderId="5" xfId="15" applyFont="1" applyBorder="1" applyAlignment="1">
      <alignment horizontal="center" vertical="top" wrapText="1"/>
    </xf>
    <xf numFmtId="0" fontId="23" fillId="0" borderId="17" xfId="15" applyFont="1" applyBorder="1" applyAlignment="1">
      <alignment horizontal="center" vertical="top" wrapText="1"/>
    </xf>
    <xf numFmtId="0" fontId="21" fillId="0" borderId="5" xfId="15" applyFont="1" applyBorder="1" applyAlignment="1">
      <alignment horizontal="center"/>
    </xf>
    <xf numFmtId="0" fontId="21" fillId="0" borderId="17" xfId="15" applyFont="1" applyBorder="1" applyAlignment="1">
      <alignment horizontal="center"/>
    </xf>
    <xf numFmtId="0" fontId="21" fillId="0" borderId="39" xfId="15" applyFont="1" applyBorder="1" applyAlignment="1">
      <alignment horizontal="right"/>
    </xf>
    <xf numFmtId="0" fontId="21" fillId="0" borderId="38" xfId="15" applyFont="1" applyBorder="1" applyAlignment="1">
      <alignment horizontal="right"/>
    </xf>
    <xf numFmtId="0" fontId="21" fillId="0" borderId="16" xfId="15" applyFont="1" applyBorder="1" applyAlignment="1">
      <alignment horizontal="right"/>
    </xf>
    <xf numFmtId="0" fontId="7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0" fillId="3" borderId="2" xfId="0" applyFill="1" applyBorder="1" applyAlignment="1" applyProtection="1">
      <alignment horizontal="left"/>
    </xf>
    <xf numFmtId="166" fontId="7" fillId="0" borderId="32" xfId="1" applyNumberFormat="1" applyFont="1" applyFill="1" applyBorder="1" applyAlignment="1" applyProtection="1">
      <alignment horizontal="right" vertical="center"/>
    </xf>
    <xf numFmtId="166" fontId="7" fillId="0" borderId="29" xfId="1" applyNumberFormat="1" applyFont="1" applyFill="1" applyBorder="1" applyAlignment="1" applyProtection="1">
      <alignment horizontal="right" vertical="center"/>
    </xf>
    <xf numFmtId="166" fontId="7" fillId="0" borderId="34" xfId="1" applyNumberFormat="1" applyFont="1" applyFill="1" applyBorder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horizontal="left" vertical="center"/>
    </xf>
    <xf numFmtId="0" fontId="10" fillId="0" borderId="20" xfId="0" applyFont="1" applyFill="1" applyBorder="1" applyAlignment="1" applyProtection="1">
      <alignment horizontal="left" vertical="center"/>
    </xf>
    <xf numFmtId="43" fontId="15" fillId="0" borderId="31" xfId="1" applyFont="1" applyFill="1" applyBorder="1" applyAlignment="1" applyProtection="1">
      <alignment horizontal="left" vertical="center" wrapText="1"/>
    </xf>
    <xf numFmtId="0" fontId="15" fillId="0" borderId="31" xfId="0" applyFont="1" applyFill="1" applyBorder="1" applyAlignment="1" applyProtection="1">
      <alignment horizontal="left" vertical="center" wrapText="1"/>
    </xf>
    <xf numFmtId="166" fontId="7" fillId="0" borderId="32" xfId="1" applyNumberFormat="1" applyFont="1" applyFill="1" applyBorder="1" applyAlignment="1" applyProtection="1">
      <alignment horizontal="left" vertical="center"/>
    </xf>
    <xf numFmtId="166" fontId="7" fillId="0" borderId="34" xfId="1" applyNumberFormat="1" applyFont="1" applyFill="1" applyBorder="1" applyAlignment="1" applyProtection="1">
      <alignment horizontal="left" vertical="center"/>
    </xf>
    <xf numFmtId="167" fontId="7" fillId="0" borderId="32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7" fillId="0" borderId="3" xfId="0" applyFont="1" applyFill="1" applyBorder="1" applyAlignment="1" applyProtection="1">
      <alignment horizontal="left" vertical="center"/>
      <protection locked="0"/>
    </xf>
    <xf numFmtId="0" fontId="7" fillId="0" borderId="9" xfId="0" applyFont="1" applyFill="1" applyBorder="1" applyAlignment="1" applyProtection="1">
      <alignment horizontal="left" vertical="center"/>
      <protection locked="0"/>
    </xf>
    <xf numFmtId="0" fontId="7" fillId="0" borderId="4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10" fillId="0" borderId="4" xfId="0" applyFont="1" applyFill="1" applyBorder="1" applyAlignment="1" applyProtection="1">
      <alignment horizontal="left" vertical="center"/>
      <protection locked="0"/>
    </xf>
    <xf numFmtId="0" fontId="10" fillId="0" borderId="11" xfId="0" applyFont="1" applyFill="1" applyBorder="1" applyAlignment="1" applyProtection="1">
      <alignment horizontal="left" vertical="center"/>
      <protection locked="0"/>
    </xf>
    <xf numFmtId="0" fontId="10" fillId="0" borderId="13" xfId="0" applyFont="1" applyFill="1" applyBorder="1" applyAlignment="1" applyProtection="1">
      <alignment horizontal="left" vertical="center"/>
      <protection locked="0"/>
    </xf>
    <xf numFmtId="3" fontId="7" fillId="0" borderId="32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34" xfId="0" applyNumberFormat="1" applyFont="1" applyFill="1" applyBorder="1" applyAlignment="1" applyProtection="1">
      <alignment horizontal="right" vertical="center" wrapText="1"/>
      <protection locked="0"/>
    </xf>
    <xf numFmtId="167" fontId="7" fillId="0" borderId="32" xfId="0" applyNumberFormat="1" applyFont="1" applyFill="1" applyBorder="1" applyAlignment="1" applyProtection="1">
      <alignment horizontal="right" vertical="center" wrapText="1"/>
      <protection locked="0"/>
    </xf>
    <xf numFmtId="167" fontId="7" fillId="0" borderId="29" xfId="0" applyNumberFormat="1" applyFont="1" applyFill="1" applyBorder="1" applyAlignment="1" applyProtection="1">
      <alignment horizontal="right" vertical="center" wrapText="1"/>
      <protection locked="0"/>
    </xf>
    <xf numFmtId="167" fontId="7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32" xfId="0" applyFont="1" applyFill="1" applyBorder="1" applyAlignment="1" applyProtection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</xf>
    <xf numFmtId="0" fontId="10" fillId="0" borderId="7" xfId="0" applyFont="1" applyFill="1" applyBorder="1" applyAlignment="1" applyProtection="1">
      <alignment horizontal="left" vertical="center" wrapText="1"/>
    </xf>
    <xf numFmtId="0" fontId="10" fillId="0" borderId="22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10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25" xfId="0" applyFont="1" applyFill="1" applyBorder="1" applyAlignment="1" applyProtection="1">
      <alignment horizontal="left" vertical="top" wrapText="1"/>
      <protection locked="0"/>
    </xf>
    <xf numFmtId="0" fontId="7" fillId="0" borderId="28" xfId="0" applyFont="1" applyFill="1" applyBorder="1" applyAlignment="1" applyProtection="1">
      <alignment horizontal="left" vertical="center"/>
    </xf>
    <xf numFmtId="3" fontId="7" fillId="0" borderId="18" xfId="0" applyNumberFormat="1" applyFont="1" applyFill="1" applyBorder="1" applyAlignment="1" applyProtection="1">
      <alignment horizontal="right" vertical="center"/>
      <protection locked="0"/>
    </xf>
    <xf numFmtId="3" fontId="7" fillId="0" borderId="23" xfId="0" applyNumberFormat="1" applyFont="1" applyFill="1" applyBorder="1" applyAlignment="1" applyProtection="1">
      <alignment horizontal="right" vertical="center"/>
      <protection locked="0"/>
    </xf>
    <xf numFmtId="3" fontId="7" fillId="0" borderId="10" xfId="0" applyNumberFormat="1" applyFont="1" applyFill="1" applyBorder="1" applyAlignment="1" applyProtection="1">
      <alignment horizontal="right" vertical="center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 locked="0"/>
    </xf>
    <xf numFmtId="0" fontId="10" fillId="0" borderId="33" xfId="0" applyFont="1" applyFill="1" applyBorder="1" applyAlignment="1" applyProtection="1">
      <alignment horizontal="left" vertical="top" wrapText="1"/>
    </xf>
    <xf numFmtId="0" fontId="10" fillId="0" borderId="1" xfId="0" applyFont="1" applyFill="1" applyBorder="1" applyAlignment="1" applyProtection="1">
      <alignment horizontal="left" vertical="top" wrapText="1"/>
    </xf>
    <xf numFmtId="0" fontId="7" fillId="0" borderId="31" xfId="0" applyFont="1" applyFill="1" applyBorder="1" applyAlignment="1" applyProtection="1">
      <alignment horizontal="left" vertical="top" wrapText="1"/>
    </xf>
    <xf numFmtId="0" fontId="7" fillId="0" borderId="5" xfId="0" applyFont="1" applyFill="1" applyBorder="1" applyAlignment="1" applyProtection="1">
      <alignment horizontal="left" vertical="top" wrapText="1"/>
    </xf>
    <xf numFmtId="0" fontId="10" fillId="0" borderId="26" xfId="0" applyFont="1" applyFill="1" applyBorder="1" applyAlignment="1" applyProtection="1">
      <alignment horizontal="left" vertical="top" wrapText="1"/>
    </xf>
    <xf numFmtId="0" fontId="10" fillId="0" borderId="8" xfId="0" applyFont="1" applyFill="1" applyBorder="1" applyAlignment="1" applyProtection="1">
      <alignment horizontal="left" vertical="top" wrapText="1"/>
    </xf>
    <xf numFmtId="3" fontId="7" fillId="0" borderId="4" xfId="0" applyNumberFormat="1" applyFont="1" applyFill="1" applyBorder="1" applyAlignment="1" applyProtection="1">
      <alignment horizontal="right" vertical="center"/>
      <protection locked="0"/>
    </xf>
    <xf numFmtId="3" fontId="7" fillId="0" borderId="13" xfId="0" applyNumberFormat="1" applyFont="1" applyFill="1" applyBorder="1" applyAlignment="1" applyProtection="1">
      <alignment horizontal="right" vertical="center"/>
      <protection locked="0"/>
    </xf>
    <xf numFmtId="3" fontId="7" fillId="0" borderId="1" xfId="0" applyNumberFormat="1" applyFont="1" applyFill="1" applyBorder="1" applyAlignment="1" applyProtection="1">
      <alignment horizontal="right" vertical="center"/>
      <protection locked="0"/>
    </xf>
    <xf numFmtId="3" fontId="7" fillId="0" borderId="20" xfId="0" applyNumberFormat="1" applyFont="1" applyFill="1" applyBorder="1" applyAlignment="1" applyProtection="1">
      <alignment horizontal="right" vertical="center"/>
      <protection locked="0"/>
    </xf>
    <xf numFmtId="3" fontId="7" fillId="0" borderId="21" xfId="0" applyNumberFormat="1" applyFont="1" applyFill="1" applyBorder="1" applyAlignment="1" applyProtection="1">
      <alignment horizontal="right" vertical="center"/>
      <protection locked="0"/>
    </xf>
    <xf numFmtId="3" fontId="7" fillId="0" borderId="25" xfId="0" applyNumberFormat="1" applyFont="1" applyFill="1" applyBorder="1" applyAlignment="1" applyProtection="1">
      <alignment horizontal="right" vertical="center"/>
      <protection locked="0"/>
    </xf>
    <xf numFmtId="0" fontId="15" fillId="0" borderId="5" xfId="0" applyFont="1" applyFill="1" applyBorder="1" applyAlignment="1" applyProtection="1">
      <alignment horizontal="left" vertical="top" wrapText="1"/>
    </xf>
    <xf numFmtId="0" fontId="15" fillId="0" borderId="17" xfId="0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/>
    </xf>
    <xf numFmtId="0" fontId="7" fillId="0" borderId="9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left" vertical="top" wrapText="1"/>
    </xf>
    <xf numFmtId="0" fontId="7" fillId="0" borderId="20" xfId="0" applyFont="1" applyFill="1" applyBorder="1" applyAlignment="1" applyProtection="1">
      <alignment horizontal="left" vertical="top" wrapText="1"/>
    </xf>
    <xf numFmtId="0" fontId="7" fillId="0" borderId="29" xfId="0" applyFont="1" applyFill="1" applyBorder="1" applyAlignment="1" applyProtection="1">
      <alignment horizontal="left" vertical="center" wrapText="1"/>
    </xf>
    <xf numFmtId="3" fontId="7" fillId="0" borderId="29" xfId="0" applyNumberFormat="1" applyFont="1" applyFill="1" applyBorder="1" applyAlignment="1" applyProtection="1">
      <alignment horizontal="right" vertical="center" wrapText="1"/>
      <protection locked="0"/>
    </xf>
    <xf numFmtId="166" fontId="7" fillId="0" borderId="14" xfId="1" applyNumberFormat="1" applyFont="1" applyFill="1" applyBorder="1" applyAlignment="1" applyProtection="1">
      <alignment horizontal="center" vertical="center"/>
      <protection locked="0"/>
    </xf>
    <xf numFmtId="166" fontId="7" fillId="0" borderId="24" xfId="1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left" vertical="top" wrapText="1"/>
    </xf>
    <xf numFmtId="0" fontId="7" fillId="0" borderId="13" xfId="0" applyFont="1" applyFill="1" applyBorder="1" applyAlignment="1" applyProtection="1">
      <alignment horizontal="left" vertical="top" wrapText="1"/>
    </xf>
  </cellXfs>
  <cellStyles count="18">
    <cellStyle name="Komma" xfId="1" builtinId="3"/>
    <cellStyle name="Komma 2" xfId="2"/>
    <cellStyle name="Komma 2 2" xfId="10"/>
    <cellStyle name="Komma 3" xfId="6"/>
    <cellStyle name="Komma 4" xfId="8"/>
    <cellStyle name="Komma 5" xfId="16"/>
    <cellStyle name="Link" xfId="17" builtinId="8"/>
    <cellStyle name="Prozent 2" xfId="11"/>
    <cellStyle name="Prozent 3" xfId="12"/>
    <cellStyle name="Standard" xfId="0" builtinId="0"/>
    <cellStyle name="Standard 2" xfId="3"/>
    <cellStyle name="Standard 2 2" xfId="5"/>
    <cellStyle name="Standard 2 3" xfId="9"/>
    <cellStyle name="Standard 3" xfId="4"/>
    <cellStyle name="Standard 3 2" xfId="13"/>
    <cellStyle name="Standard 4" xfId="7"/>
    <cellStyle name="Standard 5" xfId="15"/>
    <cellStyle name="Standard 8" xfId="14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CC"/>
      <color rgb="FFFFFF99"/>
      <color rgb="FF66FF99"/>
      <color rgb="FFFFE181"/>
      <color rgb="FFFFE07D"/>
      <color rgb="FF8EF6A2"/>
      <color rgb="FF0E78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kg.sg.ch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tabSelected="1" view="pageLayout" zoomScaleNormal="70" zoomScaleSheetLayoutView="100" workbookViewId="0">
      <selection activeCell="A26" sqref="A26"/>
    </sheetView>
  </sheetViews>
  <sheetFormatPr baseColWidth="10" defaultColWidth="11.42578125" defaultRowHeight="14.25"/>
  <cols>
    <col min="1" max="1" width="27.42578125" style="165" customWidth="1"/>
    <col min="2" max="2" width="10.28515625" style="165" bestFit="1" customWidth="1"/>
    <col min="3" max="3" width="13.140625" style="165" bestFit="1" customWidth="1"/>
    <col min="4" max="4" width="12.42578125" style="165" bestFit="1" customWidth="1"/>
    <col min="5" max="5" width="14.7109375" style="165" bestFit="1" customWidth="1"/>
    <col min="6" max="6" width="14.5703125" style="165" bestFit="1" customWidth="1"/>
    <col min="7" max="7" width="5.7109375" style="165" customWidth="1"/>
    <col min="8" max="8" width="11.5703125" style="165" bestFit="1" customWidth="1"/>
    <col min="9" max="9" width="23" style="165" customWidth="1"/>
    <col min="10" max="10" width="11.85546875" style="167" bestFit="1" customWidth="1"/>
    <col min="11" max="11" width="5.7109375" style="165" customWidth="1"/>
    <col min="12" max="12" width="54.7109375" style="166" bestFit="1" customWidth="1"/>
    <col min="13" max="13" width="11.42578125" style="166"/>
    <col min="14" max="16384" width="11.42578125" style="165"/>
  </cols>
  <sheetData>
    <row r="1" spans="1:14" ht="18">
      <c r="A1" s="264" t="s">
        <v>98</v>
      </c>
      <c r="B1" s="67"/>
      <c r="C1" s="67"/>
    </row>
    <row r="2" spans="1:14" ht="16.5">
      <c r="A2" s="282" t="s">
        <v>99</v>
      </c>
      <c r="B2" s="282"/>
      <c r="C2" s="282"/>
    </row>
    <row r="3" spans="1:14" ht="16.5">
      <c r="A3" s="282" t="s">
        <v>100</v>
      </c>
      <c r="B3" s="282"/>
      <c r="C3" s="282"/>
    </row>
    <row r="5" spans="1:14" ht="15">
      <c r="A5" s="255" t="s">
        <v>114</v>
      </c>
      <c r="B5" s="213"/>
      <c r="C5" s="213"/>
      <c r="D5" s="213"/>
      <c r="E5" s="213"/>
      <c r="F5" s="213"/>
      <c r="G5" s="213"/>
      <c r="H5" s="213"/>
      <c r="I5" s="213"/>
      <c r="K5" s="166"/>
    </row>
    <row r="6" spans="1:14">
      <c r="A6" s="213"/>
      <c r="B6" s="213"/>
      <c r="C6" s="213"/>
      <c r="D6" s="213"/>
      <c r="E6" s="213"/>
      <c r="F6" s="213"/>
      <c r="G6" s="213"/>
      <c r="H6" s="213"/>
      <c r="I6" s="213"/>
      <c r="J6" s="209"/>
      <c r="K6" s="166"/>
    </row>
    <row r="7" spans="1:14" s="263" customFormat="1" ht="27.6" customHeight="1">
      <c r="A7" s="256" t="s">
        <v>79</v>
      </c>
      <c r="B7" s="257" t="s">
        <v>112</v>
      </c>
      <c r="C7" s="256" t="s">
        <v>78</v>
      </c>
      <c r="D7" s="256" t="s">
        <v>77</v>
      </c>
      <c r="E7" s="256" t="s">
        <v>76</v>
      </c>
      <c r="F7" s="258" t="s">
        <v>75</v>
      </c>
      <c r="G7" s="300" t="s">
        <v>74</v>
      </c>
      <c r="H7" s="301"/>
      <c r="I7" s="256" t="s">
        <v>73</v>
      </c>
      <c r="J7" s="259" t="s">
        <v>72</v>
      </c>
      <c r="K7" s="260"/>
      <c r="L7" s="261" t="s">
        <v>97</v>
      </c>
      <c r="M7" s="262"/>
    </row>
    <row r="8" spans="1:14">
      <c r="A8" s="254" t="s">
        <v>70</v>
      </c>
      <c r="B8" s="253"/>
      <c r="C8" s="251"/>
      <c r="D8" s="252" t="str">
        <f>IF(C8="","",C8/B8)</f>
        <v/>
      </c>
      <c r="E8" s="251"/>
      <c r="F8" s="252" t="str">
        <f>IF(C8="","",C8*$M$8)</f>
        <v/>
      </c>
      <c r="G8" s="251" t="s">
        <v>54</v>
      </c>
      <c r="H8" s="235">
        <f>IF(G8=$L$25,C8*$M$9,"")</f>
        <v>0</v>
      </c>
      <c r="I8" s="246" t="str">
        <f>IF(C8="","",IF(D8&lt;300,$L$22,SUM(E8:H8)))</f>
        <v/>
      </c>
      <c r="J8" s="197"/>
      <c r="K8" s="223"/>
      <c r="L8" s="239" t="s">
        <v>96</v>
      </c>
      <c r="M8" s="250">
        <v>5</v>
      </c>
    </row>
    <row r="9" spans="1:14">
      <c r="A9" s="249"/>
      <c r="B9" s="248"/>
      <c r="C9" s="247"/>
      <c r="D9" s="235" t="str">
        <f>IF(C9="","",C9/B9)</f>
        <v/>
      </c>
      <c r="E9" s="247"/>
      <c r="F9" s="235" t="str">
        <f>IF(C9="","",C9*$M$8)</f>
        <v/>
      </c>
      <c r="G9" s="247"/>
      <c r="H9" s="235" t="str">
        <f>IF(G9=$L$25,C9*$M$9,"")</f>
        <v/>
      </c>
      <c r="I9" s="246" t="str">
        <f>IF(C9="","",IF(D9&lt;300,$L$22,SUM(E9:H9)))</f>
        <v/>
      </c>
      <c r="J9" s="197"/>
      <c r="K9" s="223"/>
      <c r="L9" s="208" t="s">
        <v>95</v>
      </c>
      <c r="M9" s="207">
        <v>2</v>
      </c>
    </row>
    <row r="10" spans="1:14">
      <c r="A10" s="249"/>
      <c r="B10" s="248"/>
      <c r="C10" s="247"/>
      <c r="D10" s="235" t="str">
        <f>IF(C10="","",C10/B10)</f>
        <v/>
      </c>
      <c r="E10" s="247"/>
      <c r="F10" s="235" t="str">
        <f>IF(C10="","",C10*$M$8)</f>
        <v/>
      </c>
      <c r="G10" s="247"/>
      <c r="H10" s="235" t="str">
        <f>IF(G10=$L$25,C10*$M$9,"")</f>
        <v/>
      </c>
      <c r="I10" s="246" t="str">
        <f>IF(C10="","",IF(D10&lt;300,$L$22,SUM(E10:H10)))</f>
        <v/>
      </c>
      <c r="J10" s="197"/>
      <c r="K10" s="223"/>
      <c r="L10" s="167"/>
      <c r="M10" s="167"/>
    </row>
    <row r="11" spans="1:14">
      <c r="A11" s="249"/>
      <c r="B11" s="248"/>
      <c r="C11" s="247"/>
      <c r="D11" s="235" t="str">
        <f>IF(C11="","",C11/B11)</f>
        <v/>
      </c>
      <c r="E11" s="247"/>
      <c r="F11" s="235" t="str">
        <f>IF(C11="","",C11*$M$8)</f>
        <v/>
      </c>
      <c r="G11" s="247"/>
      <c r="H11" s="235" t="str">
        <f>IF(G11=$L$25,C11*$M$9,"")</f>
        <v/>
      </c>
      <c r="I11" s="246" t="str">
        <f>IF(C11="","",IF(D11&lt;300,$L$22,SUM(E11:H11)))</f>
        <v/>
      </c>
      <c r="J11" s="197"/>
      <c r="K11" s="223"/>
      <c r="L11" s="245" t="s">
        <v>94</v>
      </c>
      <c r="M11" s="167"/>
      <c r="N11" s="222"/>
    </row>
    <row r="12" spans="1:14">
      <c r="A12" s="244"/>
      <c r="B12" s="243"/>
      <c r="C12" s="241"/>
      <c r="D12" s="242" t="str">
        <f>IF(C12="","",C12/B12)</f>
        <v/>
      </c>
      <c r="E12" s="241"/>
      <c r="F12" s="242" t="str">
        <f>IF(C12="","",C12*$M$8)</f>
        <v/>
      </c>
      <c r="G12" s="241"/>
      <c r="H12" s="235" t="str">
        <f>IF(G12=$L$25,C12*$M$9,"")</f>
        <v/>
      </c>
      <c r="I12" s="240" t="str">
        <f>IF(C12="","",IF(D12&lt;300,$L$22,SUM(E12:H12)))</f>
        <v/>
      </c>
      <c r="J12" s="190"/>
      <c r="K12" s="223"/>
      <c r="L12" s="239" t="s">
        <v>93</v>
      </c>
      <c r="M12" s="238">
        <v>28000</v>
      </c>
      <c r="N12" s="222"/>
    </row>
    <row r="13" spans="1:14">
      <c r="A13" s="237" t="s">
        <v>6</v>
      </c>
      <c r="B13" s="236">
        <f>IF(D8&gt;=300,B8,0)+IF(D9&gt;=300,B9,0)+IF(D10&gt;=300,B10,0)+IF(D11&gt;=300,B11,0)+IF(D12&gt;=300,B12,0)</f>
        <v>0</v>
      </c>
      <c r="C13" s="235"/>
      <c r="D13" s="235"/>
      <c r="E13" s="235">
        <f>SUM(E8:E12)</f>
        <v>0</v>
      </c>
      <c r="F13" s="235">
        <f>SUM(F8:F12)</f>
        <v>0</v>
      </c>
      <c r="G13" s="235"/>
      <c r="H13" s="235">
        <f>SUM(H8:H12)</f>
        <v>0</v>
      </c>
      <c r="I13" s="234">
        <f>SUM(I8:I12)</f>
        <v>0</v>
      </c>
      <c r="J13" s="233" t="e">
        <f>I13/B13</f>
        <v>#DIV/0!</v>
      </c>
      <c r="K13" s="223"/>
      <c r="L13" s="211" t="s">
        <v>92</v>
      </c>
      <c r="M13" s="220">
        <v>85</v>
      </c>
      <c r="N13" s="222"/>
    </row>
    <row r="14" spans="1:14">
      <c r="A14" s="213"/>
      <c r="B14" s="232"/>
      <c r="C14" s="231"/>
      <c r="D14" s="231"/>
      <c r="E14" s="231"/>
      <c r="F14" s="231"/>
      <c r="G14" s="231"/>
      <c r="H14" s="231"/>
      <c r="I14" s="231"/>
      <c r="K14" s="223"/>
      <c r="L14" s="211" t="s">
        <v>38</v>
      </c>
      <c r="M14" s="220">
        <v>7000</v>
      </c>
      <c r="N14" s="222"/>
    </row>
    <row r="15" spans="1:14">
      <c r="A15" s="230"/>
      <c r="B15" s="229"/>
      <c r="C15" s="229"/>
      <c r="D15" s="229"/>
      <c r="E15" s="229"/>
      <c r="F15" s="229"/>
      <c r="G15" s="229"/>
      <c r="H15" s="229"/>
      <c r="I15" s="228" t="b">
        <f>IF(B13&gt;0,L23&amp;B13&amp;L24)</f>
        <v>0</v>
      </c>
      <c r="K15" s="223"/>
      <c r="L15" s="211" t="s">
        <v>91</v>
      </c>
      <c r="M15" s="220">
        <v>7000</v>
      </c>
      <c r="N15" s="222"/>
    </row>
    <row r="16" spans="1:14">
      <c r="A16" s="227"/>
      <c r="B16" s="226"/>
      <c r="C16" s="225"/>
      <c r="D16" s="225"/>
      <c r="E16" s="225"/>
      <c r="F16" s="225"/>
      <c r="G16" s="225"/>
      <c r="H16" s="225"/>
      <c r="I16" s="224" t="e">
        <f>IF((M12*100/J13)&lt;M13,L18,L19&amp;B20&amp;L20&amp;I20&amp;L21)</f>
        <v>#DIV/0!</v>
      </c>
      <c r="K16" s="223"/>
      <c r="L16" s="211" t="s">
        <v>90</v>
      </c>
      <c r="M16" s="220">
        <v>7000</v>
      </c>
      <c r="N16" s="222"/>
    </row>
    <row r="17" spans="1:13">
      <c r="B17" s="221"/>
      <c r="K17" s="166"/>
      <c r="L17" s="211" t="s">
        <v>89</v>
      </c>
      <c r="M17" s="220">
        <v>7000</v>
      </c>
    </row>
    <row r="18" spans="1:13">
      <c r="A18" s="219" t="s">
        <v>61</v>
      </c>
      <c r="L18" s="211" t="s">
        <v>88</v>
      </c>
      <c r="M18" s="210"/>
    </row>
    <row r="19" spans="1:13">
      <c r="A19" s="218" t="s">
        <v>59</v>
      </c>
      <c r="B19" s="293" t="s">
        <v>58</v>
      </c>
      <c r="C19" s="295"/>
      <c r="D19" s="293" t="s">
        <v>87</v>
      </c>
      <c r="E19" s="295"/>
      <c r="F19" s="293" t="s">
        <v>56</v>
      </c>
      <c r="G19" s="294"/>
      <c r="H19" s="295"/>
      <c r="I19" s="217" t="s">
        <v>55</v>
      </c>
      <c r="L19" s="211" t="s">
        <v>86</v>
      </c>
      <c r="M19" s="210"/>
    </row>
    <row r="20" spans="1:13">
      <c r="A20" s="216">
        <f>B13</f>
        <v>0</v>
      </c>
      <c r="B20" s="298" t="e">
        <f>IF(ROUNDUP(100-(J13*M13/M12),2)&gt;0,ROUNDUP(100-(J13*M13/M12),2),0)</f>
        <v>#DIV/0!</v>
      </c>
      <c r="C20" s="299"/>
      <c r="D20" s="296" t="e">
        <f>2*ROUNDDOWN((A20*(M14+M15+M16)*(100-B20)/100)/2,0)</f>
        <v>#DIV/0!</v>
      </c>
      <c r="E20" s="297"/>
      <c r="F20" s="290" t="e">
        <f>ROUNDDOWN(A20*M17*(100-B20)/100,0)</f>
        <v>#DIV/0!</v>
      </c>
      <c r="G20" s="291"/>
      <c r="H20" s="292"/>
      <c r="I20" s="215" t="e">
        <f>D20+F20</f>
        <v>#DIV/0!</v>
      </c>
      <c r="L20" s="211" t="s">
        <v>85</v>
      </c>
      <c r="M20" s="210"/>
    </row>
    <row r="21" spans="1:13">
      <c r="A21" s="213"/>
      <c r="B21" s="213"/>
      <c r="C21" s="213"/>
      <c r="D21" s="213"/>
      <c r="E21" s="213"/>
      <c r="F21" s="213"/>
      <c r="G21" s="213"/>
      <c r="H21" s="213"/>
      <c r="I21" s="213"/>
      <c r="J21" s="214"/>
      <c r="L21" s="211" t="s">
        <v>84</v>
      </c>
      <c r="M21" s="210"/>
    </row>
    <row r="22" spans="1:13">
      <c r="A22" s="213"/>
      <c r="B22" s="213"/>
      <c r="C22" s="213"/>
      <c r="D22" s="213"/>
      <c r="E22" s="213"/>
      <c r="F22" s="213"/>
      <c r="G22" s="213"/>
      <c r="H22" s="213"/>
      <c r="I22" s="213"/>
      <c r="L22" s="211" t="s">
        <v>83</v>
      </c>
      <c r="M22" s="210"/>
    </row>
    <row r="23" spans="1:13">
      <c r="A23" s="268" t="s">
        <v>101</v>
      </c>
      <c r="L23" s="211" t="s">
        <v>82</v>
      </c>
      <c r="M23" s="210"/>
    </row>
    <row r="24" spans="1:13">
      <c r="L24" s="211" t="s">
        <v>81</v>
      </c>
      <c r="M24" s="210"/>
    </row>
    <row r="25" spans="1:13" ht="15">
      <c r="A25" s="265" t="s">
        <v>113</v>
      </c>
      <c r="B25" s="67"/>
      <c r="C25" s="67"/>
      <c r="D25" s="67"/>
      <c r="F25" s="265" t="s">
        <v>107</v>
      </c>
      <c r="G25" s="67"/>
      <c r="H25" s="67"/>
      <c r="I25" s="67"/>
      <c r="J25" s="67"/>
      <c r="L25" s="211" t="s">
        <v>54</v>
      </c>
      <c r="M25" s="210"/>
    </row>
    <row r="26" spans="1:13">
      <c r="A26" s="67" t="s">
        <v>102</v>
      </c>
      <c r="B26" s="307"/>
      <c r="C26" s="307"/>
      <c r="D26" s="307"/>
      <c r="F26" s="67" t="s">
        <v>102</v>
      </c>
      <c r="G26" s="67"/>
      <c r="H26" s="308"/>
      <c r="I26" s="308"/>
      <c r="J26" s="266"/>
      <c r="L26" s="208" t="s">
        <v>53</v>
      </c>
      <c r="M26" s="207"/>
    </row>
    <row r="27" spans="1:13">
      <c r="A27" s="67" t="s">
        <v>103</v>
      </c>
      <c r="B27" s="308"/>
      <c r="C27" s="308"/>
      <c r="D27" s="308"/>
      <c r="F27" s="67" t="s">
        <v>103</v>
      </c>
      <c r="G27" s="67"/>
      <c r="H27" s="308"/>
      <c r="I27" s="308"/>
      <c r="J27" s="266"/>
    </row>
    <row r="28" spans="1:13">
      <c r="A28" s="67" t="s">
        <v>104</v>
      </c>
      <c r="B28" s="308"/>
      <c r="C28" s="308"/>
      <c r="D28" s="308"/>
      <c r="F28" s="67" t="s">
        <v>104</v>
      </c>
      <c r="G28" s="67"/>
      <c r="H28" s="308"/>
      <c r="I28" s="308"/>
      <c r="J28" s="266"/>
      <c r="L28" s="202" t="s">
        <v>71</v>
      </c>
    </row>
    <row r="29" spans="1:13">
      <c r="A29" s="67" t="s">
        <v>105</v>
      </c>
      <c r="B29" s="308"/>
      <c r="C29" s="308"/>
      <c r="D29" s="308"/>
      <c r="F29" s="67" t="s">
        <v>105</v>
      </c>
      <c r="G29" s="67"/>
      <c r="H29" s="308"/>
      <c r="I29" s="308"/>
      <c r="J29" s="266"/>
      <c r="L29" s="201" t="s">
        <v>70</v>
      </c>
    </row>
    <row r="30" spans="1:13">
      <c r="A30" s="67"/>
      <c r="B30" s="67"/>
      <c r="C30" s="67"/>
      <c r="D30" s="67"/>
      <c r="F30" s="67"/>
      <c r="G30" s="67"/>
      <c r="H30" s="67"/>
      <c r="I30" s="67"/>
      <c r="J30" s="67"/>
      <c r="L30" s="174" t="s">
        <v>69</v>
      </c>
    </row>
    <row r="31" spans="1:13">
      <c r="A31" s="67" t="s">
        <v>106</v>
      </c>
      <c r="B31" s="309"/>
      <c r="C31" s="309"/>
      <c r="D31" s="309"/>
      <c r="F31" s="67" t="s">
        <v>106</v>
      </c>
      <c r="G31" s="67"/>
      <c r="H31" s="309"/>
      <c r="I31" s="309"/>
      <c r="J31" s="164"/>
      <c r="L31" s="174" t="s">
        <v>68</v>
      </c>
    </row>
    <row r="32" spans="1:13">
      <c r="J32" s="165"/>
      <c r="L32" s="174" t="s">
        <v>67</v>
      </c>
    </row>
    <row r="33" spans="1:12">
      <c r="J33" s="165"/>
      <c r="L33" s="174" t="s">
        <v>66</v>
      </c>
    </row>
    <row r="34" spans="1:12">
      <c r="A34" s="268" t="s">
        <v>109</v>
      </c>
      <c r="J34" s="165"/>
      <c r="L34" s="174" t="s">
        <v>65</v>
      </c>
    </row>
    <row r="35" spans="1:12" ht="7.15" customHeight="1">
      <c r="J35" s="165"/>
      <c r="L35" s="174" t="s">
        <v>64</v>
      </c>
    </row>
    <row r="36" spans="1:12">
      <c r="A36" s="165" t="s">
        <v>108</v>
      </c>
      <c r="J36" s="165"/>
      <c r="L36" s="174" t="s">
        <v>63</v>
      </c>
    </row>
    <row r="37" spans="1:12" ht="7.9" customHeight="1">
      <c r="J37" s="165"/>
      <c r="L37" s="174" t="s">
        <v>62</v>
      </c>
    </row>
    <row r="38" spans="1:12">
      <c r="A38" s="165" t="s">
        <v>111</v>
      </c>
      <c r="I38" s="267" t="s">
        <v>110</v>
      </c>
      <c r="J38" s="165"/>
      <c r="L38" s="172" t="s">
        <v>60</v>
      </c>
    </row>
    <row r="39" spans="1:12">
      <c r="J39" s="165"/>
    </row>
    <row r="40" spans="1:12">
      <c r="J40" s="165"/>
    </row>
    <row r="42" spans="1:12" ht="15">
      <c r="A42" s="212" t="s">
        <v>80</v>
      </c>
      <c r="B42" s="166"/>
      <c r="C42" s="166"/>
      <c r="D42" s="166"/>
      <c r="E42" s="166"/>
      <c r="F42" s="166"/>
      <c r="G42" s="166"/>
      <c r="H42" s="166"/>
      <c r="I42" s="166"/>
    </row>
    <row r="43" spans="1:12">
      <c r="A43" s="166"/>
      <c r="B43" s="166"/>
      <c r="C43" s="166"/>
      <c r="D43" s="166"/>
      <c r="E43" s="166"/>
      <c r="F43" s="166"/>
      <c r="G43" s="166"/>
      <c r="H43" s="166"/>
      <c r="I43" s="166"/>
      <c r="J43" s="209"/>
    </row>
    <row r="44" spans="1:12">
      <c r="A44" s="171" t="s">
        <v>79</v>
      </c>
      <c r="B44" s="171" t="s">
        <v>59</v>
      </c>
      <c r="C44" s="171" t="s">
        <v>78</v>
      </c>
      <c r="D44" s="171" t="s">
        <v>77</v>
      </c>
      <c r="E44" s="171" t="s">
        <v>76</v>
      </c>
      <c r="F44" s="171" t="s">
        <v>75</v>
      </c>
      <c r="G44" s="302" t="s">
        <v>74</v>
      </c>
      <c r="H44" s="303"/>
      <c r="I44" s="171" t="s">
        <v>73</v>
      </c>
      <c r="J44" s="206" t="s">
        <v>72</v>
      </c>
    </row>
    <row r="45" spans="1:12">
      <c r="A45" s="205" t="s">
        <v>70</v>
      </c>
      <c r="B45" s="204">
        <v>0.2</v>
      </c>
      <c r="C45" s="203">
        <v>500</v>
      </c>
      <c r="D45" s="192">
        <f>IF(C45="","",C45/B45)</f>
        <v>2500</v>
      </c>
      <c r="E45" s="203">
        <v>4500</v>
      </c>
      <c r="F45" s="192">
        <f>IF(C45="","",C45*$M$8)</f>
        <v>2500</v>
      </c>
      <c r="G45" s="203" t="s">
        <v>53</v>
      </c>
      <c r="H45" s="192" t="str">
        <f>IF(G45=$L$25,C45*$M$9,"")</f>
        <v/>
      </c>
      <c r="I45" s="168">
        <f>IF(C45="","",IF(D45&lt;300,$L$22,SUM(E45:H45)))</f>
        <v>7000</v>
      </c>
      <c r="J45" s="197"/>
    </row>
    <row r="46" spans="1:12">
      <c r="A46" s="200" t="s">
        <v>66</v>
      </c>
      <c r="B46" s="199">
        <v>0.1</v>
      </c>
      <c r="C46" s="198">
        <v>200</v>
      </c>
      <c r="D46" s="187">
        <f>IF(C46="","",C46/B46)</f>
        <v>2000</v>
      </c>
      <c r="E46" s="198">
        <v>1800</v>
      </c>
      <c r="F46" s="187">
        <f>IF(C46="","",C46*$M$8)</f>
        <v>1000</v>
      </c>
      <c r="G46" s="198" t="s">
        <v>54</v>
      </c>
      <c r="H46" s="192">
        <f>IF(G46=$L$25,C46*$M$9,"")</f>
        <v>400</v>
      </c>
      <c r="I46" s="168">
        <f>IF(C46="","",IF(D46&lt;300,$L$22,SUM(E46:H46)))</f>
        <v>3200</v>
      </c>
      <c r="J46" s="197"/>
    </row>
    <row r="47" spans="1:12">
      <c r="A47" s="200" t="s">
        <v>64</v>
      </c>
      <c r="B47" s="199">
        <v>2</v>
      </c>
      <c r="C47" s="198">
        <v>4000</v>
      </c>
      <c r="D47" s="187">
        <f>IF(C47="","",C47/B47)</f>
        <v>2000</v>
      </c>
      <c r="E47" s="198">
        <v>18000</v>
      </c>
      <c r="F47" s="187">
        <f>IF(C47="","",C47*$M$8)</f>
        <v>20000</v>
      </c>
      <c r="G47" s="198" t="s">
        <v>54</v>
      </c>
      <c r="H47" s="192">
        <f>IF(G47=$L$25,C47*$M$9,"")</f>
        <v>8000</v>
      </c>
      <c r="I47" s="168">
        <f>IF(C47="","",IF(D47&lt;300,$L$22,SUM(E47:H47)))</f>
        <v>46000</v>
      </c>
      <c r="J47" s="197"/>
    </row>
    <row r="48" spans="1:12">
      <c r="A48" s="200" t="s">
        <v>65</v>
      </c>
      <c r="B48" s="199">
        <v>1</v>
      </c>
      <c r="C48" s="198">
        <v>299</v>
      </c>
      <c r="D48" s="187">
        <f>IF(C48="","",C48/B48)</f>
        <v>299</v>
      </c>
      <c r="E48" s="198">
        <v>2691</v>
      </c>
      <c r="F48" s="187">
        <f>IF(C48="","",C48*$M$8)</f>
        <v>1495</v>
      </c>
      <c r="G48" s="198" t="s">
        <v>54</v>
      </c>
      <c r="H48" s="192">
        <f>IF(G48=$L$25,C48*$M$9,"")</f>
        <v>598</v>
      </c>
      <c r="I48" s="168" t="str">
        <f>IF(C48="","",IF(D48&lt;300,$L$22,SUM(E48:H48)))</f>
        <v>zu wenig Bäume je ha</v>
      </c>
      <c r="J48" s="197"/>
    </row>
    <row r="49" spans="1:10">
      <c r="A49" s="196" t="s">
        <v>60</v>
      </c>
      <c r="B49" s="195">
        <v>1</v>
      </c>
      <c r="C49" s="193">
        <v>3000</v>
      </c>
      <c r="D49" s="194">
        <f>IF(C49="","",C49/B49)</f>
        <v>3000</v>
      </c>
      <c r="E49" s="193">
        <v>27000</v>
      </c>
      <c r="F49" s="194">
        <f>IF(C49="","",C49*$M$8)</f>
        <v>15000</v>
      </c>
      <c r="G49" s="193" t="s">
        <v>53</v>
      </c>
      <c r="H49" s="192" t="str">
        <f>IF(G49=$L$25,C49*$M$9,"")</f>
        <v/>
      </c>
      <c r="I49" s="191">
        <f>IF(C49="","",IF(D49&lt;300,$L$22,SUM(E49:H49)))</f>
        <v>42000</v>
      </c>
      <c r="J49" s="190"/>
    </row>
    <row r="50" spans="1:10">
      <c r="A50" s="189" t="s">
        <v>6</v>
      </c>
      <c r="B50" s="188">
        <f>IF(D45&gt;=300,B45,0)+IF(D46&gt;=300,B46,0)+IF(D47&gt;=300,B47,0)+IF(D48&gt;=300,B48,0)+IF(D49&gt;=300,B49,0)</f>
        <v>3.3</v>
      </c>
      <c r="C50" s="187"/>
      <c r="D50" s="187"/>
      <c r="E50" s="187">
        <f>SUM(E45:E49)</f>
        <v>53991</v>
      </c>
      <c r="F50" s="187">
        <f>SUM(F45:F49)</f>
        <v>39995</v>
      </c>
      <c r="G50" s="187"/>
      <c r="H50" s="187">
        <f>SUM(H45:H49)</f>
        <v>8998</v>
      </c>
      <c r="I50" s="186">
        <f>SUM(I45:I49)</f>
        <v>98200</v>
      </c>
      <c r="J50" s="185">
        <f>ROUNDDOWN(I50/B50,0)</f>
        <v>29757</v>
      </c>
    </row>
    <row r="51" spans="1:10">
      <c r="A51" s="184"/>
      <c r="B51" s="183"/>
      <c r="C51" s="182"/>
      <c r="D51" s="182"/>
      <c r="E51" s="182"/>
      <c r="F51" s="182"/>
      <c r="G51" s="182"/>
      <c r="H51" s="182"/>
      <c r="I51" s="182"/>
    </row>
    <row r="52" spans="1:10">
      <c r="A52" s="181"/>
      <c r="B52" s="180"/>
      <c r="C52" s="180"/>
      <c r="D52" s="180"/>
      <c r="E52" s="180"/>
      <c r="F52" s="180"/>
      <c r="G52" s="180"/>
      <c r="H52" s="180"/>
      <c r="I52" s="179" t="str">
        <f>IF(B50&gt;0,L23&amp;B50&amp;L24)</f>
        <v>Die anrechenbare Fläche beträgt 3.3 ha.</v>
      </c>
    </row>
    <row r="53" spans="1:10">
      <c r="A53" s="178"/>
      <c r="B53" s="177"/>
      <c r="C53" s="176"/>
      <c r="D53" s="176"/>
      <c r="E53" s="176"/>
      <c r="F53" s="176"/>
      <c r="G53" s="176"/>
      <c r="H53" s="176"/>
      <c r="I53" s="175" t="str">
        <f>IF((M12*100/J50)&lt;M13,L18,L19&amp;B57&amp;L20&amp;I57&amp;L21)</f>
        <v>Die pauschalen Finanzhilfen sind mindestens um 9.67 % zu kürzen und betragen maximal Fr. 83464.-.</v>
      </c>
    </row>
    <row r="54" spans="1:10">
      <c r="A54" s="166"/>
      <c r="B54" s="166"/>
      <c r="C54" s="166"/>
      <c r="D54" s="166"/>
      <c r="E54" s="166"/>
      <c r="F54" s="166"/>
      <c r="G54" s="166"/>
      <c r="H54" s="166"/>
      <c r="I54" s="166"/>
    </row>
    <row r="55" spans="1:10">
      <c r="A55" s="173" t="s">
        <v>61</v>
      </c>
      <c r="B55" s="166"/>
      <c r="C55" s="166"/>
      <c r="D55" s="166"/>
      <c r="E55" s="166"/>
      <c r="F55" s="166"/>
      <c r="G55" s="166"/>
      <c r="H55" s="166"/>
      <c r="I55" s="166"/>
    </row>
    <row r="56" spans="1:10">
      <c r="A56" s="171" t="s">
        <v>59</v>
      </c>
      <c r="B56" s="304" t="s">
        <v>58</v>
      </c>
      <c r="C56" s="305"/>
      <c r="D56" s="304" t="s">
        <v>57</v>
      </c>
      <c r="E56" s="305"/>
      <c r="F56" s="304" t="s">
        <v>56</v>
      </c>
      <c r="G56" s="306"/>
      <c r="H56" s="305"/>
      <c r="I56" s="170" t="s">
        <v>55</v>
      </c>
    </row>
    <row r="57" spans="1:10">
      <c r="A57" s="169">
        <f>B50</f>
        <v>3.3</v>
      </c>
      <c r="B57" s="283">
        <f>IF(ROUNDUP(100-(J50*M13/M12),2)&gt;0,ROUNDUP(100-(J50*M13/M12),2),0)</f>
        <v>9.67</v>
      </c>
      <c r="C57" s="284"/>
      <c r="D57" s="285">
        <f>2*ROUNDDOWN((A57*(M14+M15+M16)*(100-B57)/100)/2,0)</f>
        <v>62598</v>
      </c>
      <c r="E57" s="286"/>
      <c r="F57" s="287">
        <f>ROUNDDOWN(A57*M17*(100-B57)/100,0)</f>
        <v>20866</v>
      </c>
      <c r="G57" s="288"/>
      <c r="H57" s="289"/>
      <c r="I57" s="168">
        <f>D57+F57</f>
        <v>83464</v>
      </c>
    </row>
  </sheetData>
  <mergeCells count="26">
    <mergeCell ref="H26:I26"/>
    <mergeCell ref="H27:I27"/>
    <mergeCell ref="H28:I28"/>
    <mergeCell ref="H29:I29"/>
    <mergeCell ref="H31:I31"/>
    <mergeCell ref="B26:D26"/>
    <mergeCell ref="B27:D27"/>
    <mergeCell ref="B28:D28"/>
    <mergeCell ref="B29:D29"/>
    <mergeCell ref="B31:D31"/>
    <mergeCell ref="A2:C2"/>
    <mergeCell ref="A3:C3"/>
    <mergeCell ref="B57:C57"/>
    <mergeCell ref="D57:E57"/>
    <mergeCell ref="F57:H57"/>
    <mergeCell ref="F20:H20"/>
    <mergeCell ref="F19:H19"/>
    <mergeCell ref="D20:E20"/>
    <mergeCell ref="D19:E19"/>
    <mergeCell ref="B20:C20"/>
    <mergeCell ref="B19:C19"/>
    <mergeCell ref="G7:H7"/>
    <mergeCell ref="G44:H44"/>
    <mergeCell ref="B56:C56"/>
    <mergeCell ref="D56:E56"/>
    <mergeCell ref="F56:H56"/>
  </mergeCells>
  <conditionalFormatting sqref="I8">
    <cfRule type="expression" dxfId="15" priority="12">
      <formula>$D$8&lt;300</formula>
    </cfRule>
  </conditionalFormatting>
  <conditionalFormatting sqref="I9">
    <cfRule type="expression" dxfId="14" priority="11">
      <formula>$D$9&lt;300</formula>
    </cfRule>
  </conditionalFormatting>
  <conditionalFormatting sqref="I10">
    <cfRule type="expression" dxfId="13" priority="10">
      <formula>$D$10&lt;300</formula>
    </cfRule>
  </conditionalFormatting>
  <conditionalFormatting sqref="I12">
    <cfRule type="expression" dxfId="12" priority="9">
      <formula>$D$12&lt;300</formula>
    </cfRule>
  </conditionalFormatting>
  <conditionalFormatting sqref="I45">
    <cfRule type="expression" dxfId="11" priority="8">
      <formula>$D$45&lt;300</formula>
    </cfRule>
  </conditionalFormatting>
  <conditionalFormatting sqref="I48">
    <cfRule type="expression" dxfId="10" priority="7">
      <formula>$C$48&lt;300</formula>
    </cfRule>
  </conditionalFormatting>
  <conditionalFormatting sqref="I46">
    <cfRule type="expression" dxfId="9" priority="6">
      <formula>$D$46&lt;300</formula>
    </cfRule>
  </conditionalFormatting>
  <conditionalFormatting sqref="I47">
    <cfRule type="expression" dxfId="8" priority="5">
      <formula>$D$47&lt;300</formula>
    </cfRule>
  </conditionalFormatting>
  <conditionalFormatting sqref="I49">
    <cfRule type="expression" dxfId="7" priority="4">
      <formula>$D$49&lt;300</formula>
    </cfRule>
  </conditionalFormatting>
  <conditionalFormatting sqref="I11">
    <cfRule type="expression" dxfId="6" priority="3">
      <formula>$D$11&lt;300</formula>
    </cfRule>
  </conditionalFormatting>
  <conditionalFormatting sqref="A53:I53">
    <cfRule type="expression" dxfId="5" priority="2">
      <formula>($M$12*100/$J$50)&gt;$M$13</formula>
    </cfRule>
  </conditionalFormatting>
  <conditionalFormatting sqref="A16:I16">
    <cfRule type="expression" dxfId="4" priority="1">
      <formula>($M$12*100/$J$13)&gt;$M$13</formula>
    </cfRule>
  </conditionalFormatting>
  <dataValidations count="3">
    <dataValidation type="list" allowBlank="1" showInputMessage="1" showErrorMessage="1" errorTitle="Fehlerhafte Eingabe" error="In diesem Feld müssen Sie eingeben, ob ein neuer Baumpfahl verwendet wird oder nicht._x000a__x000a_Ihre Eingabe entspricht nicht &quot;Ja&quot; oder &quot;Nein&quot;." sqref="G8:G12 G45:G49">
      <formula1>$L$25:$L$26</formula1>
    </dataValidation>
    <dataValidation type="list" allowBlank="1" showErrorMessage="1" errorTitle="Falsche Sorte" error="Sorte gemäss Liste auswählen." sqref="A8:A12 A45:A49">
      <formula1>$L$29:$L$38</formula1>
    </dataValidation>
    <dataValidation type="list" allowBlank="1" showInputMessage="1" showErrorMessage="1" sqref="G13">
      <formula1>$L$25</formula1>
    </dataValidation>
  </dataValidations>
  <hyperlinks>
    <hyperlink ref="I38" r:id="rId1"/>
  </hyperlinks>
  <printOptions horizontalCentered="1" verticalCentered="1"/>
  <pageMargins left="0.39370078740157483" right="0.39370078740157483" top="0.39370078740157483" bottom="0.39370078740157483" header="0" footer="0"/>
  <pageSetup paperSize="9" scale="6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R70"/>
  <sheetViews>
    <sheetView showGridLines="0" showZeros="0" zoomScaleNormal="100" zoomScaleSheetLayoutView="100" workbookViewId="0">
      <selection activeCell="E21" sqref="E21:E22"/>
    </sheetView>
  </sheetViews>
  <sheetFormatPr baseColWidth="10" defaultColWidth="11.42578125" defaultRowHeight="12.75"/>
  <cols>
    <col min="1" max="1" width="33" style="57" customWidth="1"/>
    <col min="2" max="2" width="11.42578125" style="57" customWidth="1"/>
    <col min="3" max="3" width="6.85546875" style="57" customWidth="1"/>
    <col min="4" max="4" width="7.28515625" style="57" customWidth="1"/>
    <col min="5" max="5" width="11.42578125" style="57" customWidth="1"/>
    <col min="6" max="6" width="9.5703125" style="141" customWidth="1"/>
    <col min="7" max="7" width="9.85546875" style="57" customWidth="1"/>
    <col min="8" max="8" width="10.28515625" style="57" customWidth="1"/>
    <col min="9" max="9" width="0.85546875" style="12" customWidth="1"/>
    <col min="10" max="10" width="8.5703125" style="12" customWidth="1"/>
    <col min="11" max="11" width="34.5703125" style="12" customWidth="1"/>
    <col min="12" max="12" width="23.5703125" style="12" customWidth="1"/>
    <col min="13" max="15" width="9.140625" style="12" customWidth="1"/>
    <col min="16" max="17" width="11.42578125" style="12"/>
    <col min="18" max="16384" width="11.42578125" style="57"/>
  </cols>
  <sheetData>
    <row r="1" spans="1:17" s="63" customFormat="1" ht="24.75" customHeight="1">
      <c r="A1" s="272" t="s">
        <v>48</v>
      </c>
      <c r="B1" s="276"/>
      <c r="C1" s="277"/>
      <c r="D1" s="277"/>
      <c r="E1" s="277"/>
      <c r="F1" s="80"/>
      <c r="G1" s="53"/>
      <c r="H1" s="68"/>
      <c r="I1" s="16"/>
      <c r="J1" s="16"/>
      <c r="K1" s="16"/>
      <c r="L1" s="16"/>
      <c r="M1" s="16"/>
      <c r="N1" s="16"/>
      <c r="O1" s="16"/>
      <c r="P1" s="16"/>
      <c r="Q1" s="16"/>
    </row>
    <row r="2" spans="1:17" s="63" customFormat="1" ht="12.75" customHeight="1">
      <c r="A2" s="278"/>
      <c r="B2" s="278"/>
      <c r="C2" s="278"/>
      <c r="D2" s="278"/>
      <c r="E2" s="278"/>
      <c r="F2" s="278"/>
      <c r="G2" s="54"/>
      <c r="H2" s="54"/>
      <c r="I2" s="16"/>
      <c r="J2" s="16"/>
      <c r="K2" s="16"/>
      <c r="L2" s="279" t="s">
        <v>46</v>
      </c>
      <c r="M2" s="280"/>
      <c r="N2" s="280"/>
      <c r="O2" s="281"/>
      <c r="P2" s="16"/>
      <c r="Q2" s="16"/>
    </row>
    <row r="3" spans="1:17" s="63" customFormat="1" ht="12.75" customHeight="1">
      <c r="A3" s="46" t="e">
        <f>#REF!</f>
        <v>#REF!</v>
      </c>
      <c r="B3" s="322"/>
      <c r="C3" s="323"/>
      <c r="D3" s="323"/>
      <c r="E3" s="323"/>
      <c r="F3" s="323"/>
      <c r="G3" s="323"/>
      <c r="H3" s="324"/>
      <c r="I3" s="16"/>
      <c r="J3" s="16"/>
      <c r="K3" s="16"/>
      <c r="L3" s="313"/>
      <c r="M3" s="314"/>
      <c r="N3" s="314"/>
      <c r="O3" s="315"/>
      <c r="P3" s="16"/>
      <c r="Q3" s="16"/>
    </row>
    <row r="4" spans="1:17" s="60" customFormat="1" ht="12.75" customHeight="1">
      <c r="A4" s="47" t="e">
        <f>#REF!</f>
        <v>#REF!</v>
      </c>
      <c r="B4" s="325"/>
      <c r="C4" s="326"/>
      <c r="D4" s="326"/>
      <c r="E4" s="326"/>
      <c r="F4" s="326"/>
      <c r="G4" s="326"/>
      <c r="H4" s="327"/>
      <c r="I4" s="3"/>
      <c r="J4" s="3"/>
      <c r="K4" s="3"/>
      <c r="L4" s="11" t="s">
        <v>32</v>
      </c>
      <c r="M4" s="142" t="s">
        <v>33</v>
      </c>
      <c r="N4" s="142" t="s">
        <v>34</v>
      </c>
      <c r="O4" s="143" t="s">
        <v>35</v>
      </c>
      <c r="P4" s="3"/>
      <c r="Q4" s="3"/>
    </row>
    <row r="5" spans="1:17" s="60" customFormat="1" ht="12.75" customHeight="1">
      <c r="A5" s="47" t="e">
        <f>#REF!</f>
        <v>#REF!</v>
      </c>
      <c r="B5" s="325"/>
      <c r="C5" s="326"/>
      <c r="D5" s="326"/>
      <c r="E5" s="326"/>
      <c r="F5" s="326"/>
      <c r="G5" s="326"/>
      <c r="H5" s="327"/>
      <c r="I5" s="3"/>
      <c r="J5" s="16"/>
      <c r="K5" s="3"/>
      <c r="L5" s="144" t="s">
        <v>36</v>
      </c>
      <c r="M5" s="145"/>
      <c r="N5" s="145"/>
      <c r="O5" s="146"/>
      <c r="P5" s="3"/>
      <c r="Q5" s="3"/>
    </row>
    <row r="6" spans="1:17" s="60" customFormat="1" ht="12.75" customHeight="1">
      <c r="A6" s="48" t="e">
        <f>#REF!</f>
        <v>#REF!</v>
      </c>
      <c r="B6" s="328"/>
      <c r="C6" s="329"/>
      <c r="D6" s="329"/>
      <c r="E6" s="329"/>
      <c r="F6" s="329"/>
      <c r="G6" s="329"/>
      <c r="H6" s="330"/>
      <c r="I6" s="3"/>
      <c r="J6" s="16"/>
      <c r="K6" s="2"/>
      <c r="L6" s="144" t="s">
        <v>37</v>
      </c>
      <c r="M6" s="77">
        <f ca="1">IF(O5&gt;2000,YEARFRAC(DATE(O5,N5,M5),TODAY()),0)</f>
        <v>0</v>
      </c>
      <c r="N6" s="78"/>
      <c r="O6" s="147"/>
      <c r="P6" s="3"/>
      <c r="Q6" s="3"/>
    </row>
    <row r="7" spans="1:17" s="60" customFormat="1" ht="12.75" customHeight="1">
      <c r="A7" s="14" t="e">
        <f>#REF!</f>
        <v>#REF!</v>
      </c>
      <c r="B7" s="325"/>
      <c r="C7" s="326"/>
      <c r="D7" s="326"/>
      <c r="E7" s="326"/>
      <c r="F7" s="326"/>
      <c r="G7" s="326"/>
      <c r="H7" s="327"/>
      <c r="I7" s="3"/>
      <c r="J7" s="16"/>
      <c r="K7" s="2"/>
      <c r="L7" s="144" t="s">
        <v>38</v>
      </c>
      <c r="M7" s="78"/>
      <c r="N7" s="78"/>
      <c r="O7" s="79"/>
      <c r="P7" s="3"/>
      <c r="Q7" s="3"/>
    </row>
    <row r="8" spans="1:17" s="60" customFormat="1" ht="12.75" customHeight="1">
      <c r="A8" s="81"/>
      <c r="B8" s="325"/>
      <c r="C8" s="326"/>
      <c r="D8" s="326"/>
      <c r="E8" s="326"/>
      <c r="F8" s="326"/>
      <c r="G8" s="326"/>
      <c r="H8" s="327"/>
      <c r="I8" s="3"/>
      <c r="J8" s="16"/>
      <c r="K8" s="2"/>
      <c r="L8" s="144" t="s">
        <v>39</v>
      </c>
      <c r="M8" s="78"/>
      <c r="N8" s="78"/>
      <c r="O8" s="79">
        <v>10</v>
      </c>
      <c r="P8" s="3"/>
      <c r="Q8" s="3"/>
    </row>
    <row r="9" spans="1:17" s="61" customFormat="1" ht="12.75" customHeight="1">
      <c r="A9" s="148" t="s">
        <v>47</v>
      </c>
      <c r="B9" s="370"/>
      <c r="C9" s="371"/>
      <c r="D9" s="273"/>
      <c r="E9" s="273"/>
      <c r="F9" s="273"/>
      <c r="G9" s="273"/>
      <c r="H9" s="274"/>
      <c r="I9" s="2"/>
      <c r="J9" s="16"/>
      <c r="K9" s="2"/>
      <c r="L9" s="149" t="s">
        <v>40</v>
      </c>
      <c r="M9" s="150"/>
      <c r="N9" s="150"/>
      <c r="O9" s="151">
        <f ca="1">ROUNDDOWN(IF(O7/O8*(O8-M6)&gt;0,O7/O8*(O8-M6),0),)</f>
        <v>0</v>
      </c>
      <c r="P9" s="2"/>
      <c r="Q9" s="2"/>
    </row>
    <row r="10" spans="1:17" s="61" customFormat="1" ht="12.75" customHeight="1">
      <c r="A10" s="56"/>
      <c r="B10" s="15"/>
      <c r="C10" s="1"/>
      <c r="D10" s="1"/>
      <c r="E10" s="15"/>
      <c r="F10" s="152"/>
      <c r="G10" s="54"/>
      <c r="H10" s="153"/>
      <c r="I10" s="2"/>
      <c r="J10" s="16"/>
      <c r="K10" s="19"/>
      <c r="L10" s="11" t="s">
        <v>41</v>
      </c>
      <c r="M10" s="142" t="s">
        <v>33</v>
      </c>
      <c r="N10" s="142" t="s">
        <v>34</v>
      </c>
      <c r="O10" s="143" t="s">
        <v>35</v>
      </c>
      <c r="P10" s="2"/>
      <c r="Q10" s="2"/>
    </row>
    <row r="11" spans="1:17" s="61" customFormat="1" ht="12.75" customHeight="1">
      <c r="A11" s="41"/>
      <c r="B11" s="49"/>
      <c r="C11" s="13"/>
      <c r="D11" s="82"/>
      <c r="E11" s="13"/>
      <c r="F11" s="25"/>
      <c r="G11" s="49"/>
      <c r="H11" s="42"/>
      <c r="I11" s="2"/>
      <c r="J11" s="10"/>
      <c r="K11" s="19"/>
      <c r="L11" s="144" t="s">
        <v>36</v>
      </c>
      <c r="M11" s="145"/>
      <c r="N11" s="145"/>
      <c r="O11" s="146"/>
      <c r="P11" s="2"/>
      <c r="Q11" s="2"/>
    </row>
    <row r="12" spans="1:17" s="61" customFormat="1" ht="12.75" customHeight="1">
      <c r="A12" s="313" t="s">
        <v>50</v>
      </c>
      <c r="B12" s="314"/>
      <c r="C12" s="314"/>
      <c r="D12" s="314"/>
      <c r="E12" s="314"/>
      <c r="F12" s="314"/>
      <c r="G12" s="52"/>
      <c r="H12" s="43"/>
      <c r="I12" s="2"/>
      <c r="J12" s="163">
        <v>200000</v>
      </c>
      <c r="K12" s="19" t="s">
        <v>19</v>
      </c>
      <c r="L12" s="144" t="s">
        <v>37</v>
      </c>
      <c r="M12" s="77">
        <f ca="1">IF(O11&gt;2000,YEARFRAC(DATE(O11,N11,M11),TODAY()),0)</f>
        <v>0</v>
      </c>
      <c r="N12" s="78"/>
      <c r="O12" s="147"/>
      <c r="P12" s="2"/>
      <c r="Q12" s="2"/>
    </row>
    <row r="13" spans="1:17" s="61" customFormat="1" ht="12.75" customHeight="1">
      <c r="A13" s="362" t="s">
        <v>14</v>
      </c>
      <c r="B13" s="363"/>
      <c r="C13" s="24" t="s">
        <v>2</v>
      </c>
      <c r="D13" s="50" t="s">
        <v>3</v>
      </c>
      <c r="E13" s="18" t="s">
        <v>16</v>
      </c>
      <c r="F13" s="26" t="s">
        <v>5</v>
      </c>
      <c r="G13" s="18" t="s">
        <v>21</v>
      </c>
      <c r="H13" s="18" t="s">
        <v>9</v>
      </c>
      <c r="I13" s="2"/>
      <c r="J13" s="10">
        <v>1000000</v>
      </c>
      <c r="K13" s="21" t="s">
        <v>10</v>
      </c>
      <c r="L13" s="144" t="s">
        <v>38</v>
      </c>
      <c r="M13" s="78"/>
      <c r="N13" s="78"/>
      <c r="O13" s="79"/>
      <c r="P13" s="2"/>
      <c r="Q13" s="2"/>
    </row>
    <row r="14" spans="1:17" s="61" customFormat="1" ht="12.75" customHeight="1">
      <c r="A14" s="364" t="s">
        <v>15</v>
      </c>
      <c r="B14" s="365"/>
      <c r="C14" s="35" t="s">
        <v>1</v>
      </c>
      <c r="D14" s="36"/>
      <c r="E14" s="37">
        <v>240</v>
      </c>
      <c r="F14" s="38">
        <f>ROUNDDOWN(D14*E14,0)</f>
        <v>0</v>
      </c>
      <c r="G14" s="83">
        <v>120</v>
      </c>
      <c r="H14" s="83">
        <f>ROUNDDOWN(D14*G14,0)</f>
        <v>0</v>
      </c>
      <c r="I14" s="2"/>
      <c r="J14" s="20">
        <f>ROUNDDOWN(B9*5,-5)/5</f>
        <v>0</v>
      </c>
      <c r="K14" s="7" t="s">
        <v>20</v>
      </c>
      <c r="L14" s="144" t="s">
        <v>39</v>
      </c>
      <c r="M14" s="78"/>
      <c r="N14" s="78"/>
      <c r="O14" s="79">
        <v>10</v>
      </c>
      <c r="P14" s="2"/>
      <c r="Q14" s="2"/>
    </row>
    <row r="15" spans="1:17" s="61" customFormat="1" ht="12.75" customHeight="1">
      <c r="A15" s="372" t="s">
        <v>17</v>
      </c>
      <c r="B15" s="373"/>
      <c r="C15" s="160" t="s">
        <v>1</v>
      </c>
      <c r="D15" s="161"/>
      <c r="E15" s="162">
        <v>140</v>
      </c>
      <c r="F15" s="90">
        <f>ROUNDDOWN(D15*E15,0)</f>
        <v>0</v>
      </c>
      <c r="G15" s="84">
        <v>70</v>
      </c>
      <c r="H15" s="84">
        <f>ROUNDDOWN(D15*G15,0)</f>
        <v>0</v>
      </c>
      <c r="I15" s="2"/>
      <c r="J15" s="20"/>
      <c r="K15" s="7"/>
      <c r="L15" s="144"/>
      <c r="M15" s="78"/>
      <c r="N15" s="78"/>
      <c r="O15" s="79"/>
      <c r="P15" s="2"/>
      <c r="Q15" s="2"/>
    </row>
    <row r="16" spans="1:17" s="61" customFormat="1" ht="12.75" customHeight="1">
      <c r="A16" s="366" t="s">
        <v>51</v>
      </c>
      <c r="B16" s="367"/>
      <c r="C16" s="32" t="s">
        <v>8</v>
      </c>
      <c r="D16" s="33"/>
      <c r="E16" s="34">
        <v>30</v>
      </c>
      <c r="F16" s="31">
        <f>ROUNDDOWN(D16*E16,0)</f>
        <v>0</v>
      </c>
      <c r="G16" s="158"/>
      <c r="H16" s="159"/>
      <c r="I16" s="2"/>
      <c r="J16" s="22">
        <f>IF(J14&gt;J13,(J13-J14)/4,0)</f>
        <v>0</v>
      </c>
      <c r="K16" s="9" t="s">
        <v>13</v>
      </c>
      <c r="L16" s="149" t="s">
        <v>40</v>
      </c>
      <c r="M16" s="150"/>
      <c r="N16" s="150"/>
      <c r="O16" s="151">
        <f ca="1">ROUNDDOWN(IF(O13/O14*(O14-M12)&gt;0,O13/O14*(O14-M12),0),0)</f>
        <v>0</v>
      </c>
      <c r="P16" s="2"/>
      <c r="Q16" s="2"/>
    </row>
    <row r="17" spans="1:18" s="61" customFormat="1" ht="12.75" customHeight="1">
      <c r="A17" s="39"/>
      <c r="B17" s="4"/>
      <c r="C17" s="4"/>
      <c r="D17" s="4"/>
      <c r="E17" s="4"/>
      <c r="F17" s="27"/>
      <c r="G17" s="4"/>
      <c r="H17" s="85"/>
      <c r="I17" s="2"/>
      <c r="J17" s="10"/>
      <c r="K17" s="19"/>
      <c r="L17" s="11" t="s">
        <v>42</v>
      </c>
      <c r="M17" s="142" t="s">
        <v>33</v>
      </c>
      <c r="N17" s="142" t="s">
        <v>34</v>
      </c>
      <c r="O17" s="143" t="s">
        <v>35</v>
      </c>
      <c r="P17" s="2"/>
      <c r="Q17" s="2"/>
    </row>
    <row r="18" spans="1:18" s="61" customFormat="1" ht="12.75" customHeight="1">
      <c r="A18" s="270" t="s">
        <v>22</v>
      </c>
      <c r="B18" s="271"/>
      <c r="C18" s="271"/>
      <c r="D18" s="271"/>
      <c r="E18" s="271"/>
      <c r="F18" s="271"/>
      <c r="G18" s="51"/>
      <c r="H18" s="86"/>
      <c r="I18" s="2"/>
      <c r="J18" s="2"/>
      <c r="K18" s="2"/>
      <c r="L18" s="144" t="s">
        <v>36</v>
      </c>
      <c r="M18" s="145"/>
      <c r="N18" s="145"/>
      <c r="O18" s="146"/>
      <c r="P18" s="2"/>
      <c r="Q18" s="2"/>
    </row>
    <row r="19" spans="1:18" s="61" customFormat="1" ht="12.75" customHeight="1">
      <c r="A19" s="317" t="s">
        <v>14</v>
      </c>
      <c r="B19" s="317" t="s">
        <v>11</v>
      </c>
      <c r="C19" s="317" t="s">
        <v>26</v>
      </c>
      <c r="D19" s="317"/>
      <c r="E19" s="317" t="s">
        <v>45</v>
      </c>
      <c r="F19" s="316" t="s">
        <v>5</v>
      </c>
      <c r="G19" s="317" t="s">
        <v>49</v>
      </c>
      <c r="H19" s="317" t="s">
        <v>9</v>
      </c>
      <c r="I19" s="2"/>
      <c r="J19" s="2"/>
      <c r="K19" s="2"/>
      <c r="L19" s="144" t="s">
        <v>37</v>
      </c>
      <c r="M19" s="77">
        <f ca="1">IF(O18&gt;2000,YEARFRAC(DATE(O18,N18,M18),TODAY()),0)</f>
        <v>0</v>
      </c>
      <c r="N19" s="78"/>
      <c r="O19" s="147"/>
      <c r="P19" s="2"/>
      <c r="Q19" s="2"/>
      <c r="R19" s="64"/>
    </row>
    <row r="20" spans="1:18" s="61" customFormat="1" ht="12.75" customHeight="1">
      <c r="A20" s="317"/>
      <c r="B20" s="317"/>
      <c r="C20" s="317"/>
      <c r="D20" s="317"/>
      <c r="E20" s="317"/>
      <c r="F20" s="316"/>
      <c r="G20" s="317"/>
      <c r="H20" s="317"/>
      <c r="I20" s="2"/>
      <c r="J20" s="2"/>
      <c r="K20" s="2"/>
      <c r="L20" s="144" t="s">
        <v>38</v>
      </c>
      <c r="M20" s="78"/>
      <c r="N20" s="78"/>
      <c r="O20" s="79"/>
      <c r="P20" s="2"/>
      <c r="Q20" s="2"/>
    </row>
    <row r="21" spans="1:18" s="61" customFormat="1" ht="12.75" customHeight="1">
      <c r="A21" s="336" t="s">
        <v>52</v>
      </c>
      <c r="B21" s="331"/>
      <c r="C21" s="346"/>
      <c r="D21" s="347"/>
      <c r="E21" s="333"/>
      <c r="F21" s="310">
        <f>ROUNDDOWN(C21/100*E21,0)</f>
        <v>0</v>
      </c>
      <c r="G21" s="333"/>
      <c r="H21" s="310">
        <f>ROUNDDOWN((C21-F21)*G21/100,0)</f>
        <v>0</v>
      </c>
      <c r="I21" s="2"/>
      <c r="J21" s="2"/>
      <c r="K21" s="2"/>
      <c r="L21" s="144" t="s">
        <v>39</v>
      </c>
      <c r="M21" s="78"/>
      <c r="N21" s="78"/>
      <c r="O21" s="79">
        <v>10</v>
      </c>
      <c r="P21" s="2"/>
      <c r="Q21" s="2"/>
    </row>
    <row r="22" spans="1:18" s="61" customFormat="1" ht="12.75" customHeight="1">
      <c r="A22" s="337"/>
      <c r="B22" s="332"/>
      <c r="C22" s="348"/>
      <c r="D22" s="349"/>
      <c r="E22" s="335"/>
      <c r="F22" s="312"/>
      <c r="G22" s="335"/>
      <c r="H22" s="312"/>
      <c r="I22" s="2"/>
      <c r="J22" s="2"/>
      <c r="K22" s="2"/>
      <c r="L22" s="149" t="s">
        <v>40</v>
      </c>
      <c r="M22" s="150"/>
      <c r="N22" s="150"/>
      <c r="O22" s="151">
        <f ca="1">ROUNDDOWN(IF(O20/O21*(O21-M19)&gt;0,O20/O21*(O21-M19),0),0)</f>
        <v>0</v>
      </c>
      <c r="P22" s="2"/>
      <c r="Q22" s="2"/>
    </row>
    <row r="23" spans="1:18" s="70" customFormat="1" ht="12.75" customHeight="1">
      <c r="A23" s="336" t="s">
        <v>23</v>
      </c>
      <c r="B23" s="331"/>
      <c r="C23" s="346"/>
      <c r="D23" s="347"/>
      <c r="E23" s="333"/>
      <c r="F23" s="310">
        <f>ROUNDDOWN(C23/100*E23,0)</f>
        <v>0</v>
      </c>
      <c r="G23" s="333"/>
      <c r="H23" s="310">
        <f>ROUNDDOWN((C23-F23)*G23/100,0)</f>
        <v>0</v>
      </c>
      <c r="I23" s="23"/>
      <c r="J23" s="23"/>
      <c r="K23" s="23"/>
      <c r="L23" s="11" t="s">
        <v>43</v>
      </c>
      <c r="M23" s="142" t="s">
        <v>33</v>
      </c>
      <c r="N23" s="142" t="s">
        <v>34</v>
      </c>
      <c r="O23" s="143" t="s">
        <v>35</v>
      </c>
      <c r="P23" s="23"/>
      <c r="Q23" s="23"/>
    </row>
    <row r="24" spans="1:18" s="70" customFormat="1" ht="12.75" customHeight="1">
      <c r="A24" s="337"/>
      <c r="B24" s="332"/>
      <c r="C24" s="348"/>
      <c r="D24" s="349"/>
      <c r="E24" s="335"/>
      <c r="F24" s="312"/>
      <c r="G24" s="335"/>
      <c r="H24" s="312"/>
      <c r="I24" s="23"/>
      <c r="J24" s="23"/>
      <c r="K24" s="23"/>
      <c r="L24" s="144" t="s">
        <v>36</v>
      </c>
      <c r="M24" s="145"/>
      <c r="N24" s="145"/>
      <c r="O24" s="146"/>
      <c r="P24" s="23"/>
      <c r="Q24" s="23"/>
    </row>
    <row r="25" spans="1:18" s="70" customFormat="1" ht="12.75" customHeight="1">
      <c r="A25" s="336" t="s">
        <v>18</v>
      </c>
      <c r="B25" s="331"/>
      <c r="C25" s="346"/>
      <c r="D25" s="347"/>
      <c r="E25" s="333"/>
      <c r="F25" s="310"/>
      <c r="G25" s="320"/>
      <c r="H25" s="318">
        <f>ROUNDDOWN((C25-F25)*G25/100,0)</f>
        <v>0</v>
      </c>
      <c r="I25" s="23"/>
      <c r="J25" s="23"/>
      <c r="K25" s="23"/>
      <c r="L25" s="144" t="s">
        <v>37</v>
      </c>
      <c r="M25" s="77">
        <f ca="1">IF(O24&gt;2000,YEARFRAC(DATE(O24,N24,M24),TODAY()),0)</f>
        <v>0</v>
      </c>
      <c r="N25" s="78"/>
      <c r="O25" s="147"/>
      <c r="P25" s="23"/>
      <c r="Q25" s="23"/>
    </row>
    <row r="26" spans="1:18" s="70" customFormat="1" ht="12.75" customHeight="1">
      <c r="A26" s="337"/>
      <c r="B26" s="332"/>
      <c r="C26" s="348"/>
      <c r="D26" s="349"/>
      <c r="E26" s="335"/>
      <c r="F26" s="312"/>
      <c r="G26" s="321"/>
      <c r="H26" s="319"/>
      <c r="I26" s="23"/>
      <c r="J26" s="23"/>
      <c r="K26" s="23"/>
      <c r="L26" s="144" t="s">
        <v>38</v>
      </c>
      <c r="M26" s="78"/>
      <c r="N26" s="78"/>
      <c r="O26" s="79"/>
      <c r="P26" s="23"/>
      <c r="Q26" s="23"/>
    </row>
    <row r="27" spans="1:18" s="70" customFormat="1" ht="12.75" customHeight="1">
      <c r="A27" s="336" t="s">
        <v>25</v>
      </c>
      <c r="B27" s="331"/>
      <c r="C27" s="346"/>
      <c r="D27" s="347"/>
      <c r="E27" s="333"/>
      <c r="F27" s="310">
        <f>ROUNDDOWN(C27/100*E27,0)</f>
        <v>0</v>
      </c>
      <c r="G27" s="333"/>
      <c r="H27" s="310">
        <f>ROUNDDOWN((C27-F27)*G27/100,0)</f>
        <v>0</v>
      </c>
      <c r="I27" s="23"/>
      <c r="J27" s="23"/>
      <c r="K27" s="23"/>
      <c r="L27" s="144" t="s">
        <v>39</v>
      </c>
      <c r="M27" s="78"/>
      <c r="N27" s="78"/>
      <c r="O27" s="79">
        <v>10</v>
      </c>
      <c r="P27" s="23"/>
      <c r="Q27" s="23"/>
    </row>
    <row r="28" spans="1:18" s="70" customFormat="1" ht="12.75" customHeight="1" thickBot="1">
      <c r="A28" s="368"/>
      <c r="B28" s="369"/>
      <c r="C28" s="360"/>
      <c r="D28" s="361"/>
      <c r="E28" s="334"/>
      <c r="F28" s="311"/>
      <c r="G28" s="334"/>
      <c r="H28" s="311"/>
      <c r="I28" s="23"/>
      <c r="J28" s="23"/>
      <c r="K28" s="23"/>
      <c r="L28" s="149" t="s">
        <v>40</v>
      </c>
      <c r="M28" s="150"/>
      <c r="N28" s="150"/>
      <c r="O28" s="151">
        <f ca="1">ROUNDDOWN(IF(O26/O27*(O27-M25)&gt;0,O26/O27*(O27-M25),0),0)</f>
        <v>0</v>
      </c>
      <c r="P28" s="23"/>
      <c r="Q28" s="23"/>
    </row>
    <row r="29" spans="1:18" s="70" customFormat="1" ht="12.75" customHeight="1" thickBot="1">
      <c r="A29" s="337"/>
      <c r="B29" s="332"/>
      <c r="C29" s="348"/>
      <c r="D29" s="349"/>
      <c r="E29" s="335"/>
      <c r="F29" s="312"/>
      <c r="G29" s="335"/>
      <c r="H29" s="312"/>
      <c r="I29" s="23"/>
      <c r="J29" s="23"/>
      <c r="K29" s="23"/>
      <c r="L29" s="154" t="s">
        <v>44</v>
      </c>
      <c r="M29" s="155"/>
      <c r="N29" s="155"/>
      <c r="O29" s="156">
        <f ca="1">O28+O22+O16+O9</f>
        <v>0</v>
      </c>
      <c r="P29" s="23"/>
      <c r="Q29" s="23"/>
    </row>
    <row r="30" spans="1:18" s="70" customFormat="1" ht="25.5">
      <c r="A30" s="87" t="s">
        <v>24</v>
      </c>
      <c r="B30" s="88"/>
      <c r="C30" s="356"/>
      <c r="D30" s="357"/>
      <c r="E30" s="89"/>
      <c r="F30" s="90">
        <f>ROUNDDOWN(C30/100*E30,0)</f>
        <v>0</v>
      </c>
      <c r="G30" s="89"/>
      <c r="H30" s="90">
        <f>ROUNDDOWN((C30-F30)*G30/100,0)</f>
        <v>0</v>
      </c>
      <c r="I30" s="23"/>
      <c r="J30" s="23"/>
      <c r="K30" s="23"/>
      <c r="L30" s="30"/>
      <c r="M30" s="30"/>
      <c r="N30" s="30"/>
      <c r="O30" s="30"/>
      <c r="P30" s="23"/>
      <c r="Q30" s="23"/>
    </row>
    <row r="31" spans="1:18" s="70" customFormat="1" ht="39.75" customHeight="1">
      <c r="A31" s="91" t="s">
        <v>31</v>
      </c>
      <c r="B31" s="92"/>
      <c r="C31" s="358"/>
      <c r="D31" s="359"/>
      <c r="E31" s="93"/>
      <c r="F31" s="31">
        <f>ROUNDDOWN(C31/100*E31,0)</f>
        <v>0</v>
      </c>
      <c r="G31" s="93"/>
      <c r="H31" s="31">
        <f>ROUNDDOWN((C31-F31)*G31/100,0)</f>
        <v>0</v>
      </c>
      <c r="I31" s="23"/>
      <c r="J31" s="23"/>
      <c r="K31" s="23"/>
      <c r="L31" s="2"/>
      <c r="M31" s="2"/>
      <c r="N31" s="2"/>
      <c r="O31" s="2"/>
      <c r="P31" s="23"/>
      <c r="Q31" s="23"/>
    </row>
    <row r="32" spans="1:18" s="70" customFormat="1" ht="15.75" customHeight="1">
      <c r="A32" s="94"/>
      <c r="B32" s="95"/>
      <c r="C32" s="96"/>
      <c r="D32" s="96"/>
      <c r="E32" s="97"/>
      <c r="F32" s="98"/>
      <c r="G32" s="99"/>
      <c r="H32" s="100"/>
      <c r="I32" s="23"/>
      <c r="J32" s="23"/>
      <c r="K32" s="23"/>
      <c r="L32" s="2"/>
      <c r="M32" s="2"/>
      <c r="N32" s="2"/>
      <c r="O32" s="2"/>
      <c r="P32" s="23"/>
      <c r="Q32" s="23"/>
    </row>
    <row r="33" spans="1:17" s="70" customFormat="1" ht="15">
      <c r="A33" s="101" t="s">
        <v>30</v>
      </c>
      <c r="B33" s="102"/>
      <c r="C33" s="103"/>
      <c r="D33" s="103"/>
      <c r="E33" s="157" t="str">
        <f>IF(F33&gt;SUM(F21:F31,F14:F16,-1),"","Kürzung auf max. Beitrag je Betrieb")</f>
        <v/>
      </c>
      <c r="F33" s="104">
        <f>ROUNDDOWN((IF((SUM(F14:F16,F21:F31))&gt;J12,J12,SUM(F14:F16,F21:F31)))/2,0)*2</f>
        <v>0</v>
      </c>
      <c r="G33" s="105"/>
      <c r="H33" s="106">
        <f>SUM(H14:H16,H21:H31)</f>
        <v>0</v>
      </c>
      <c r="I33" s="23"/>
      <c r="J33" s="23"/>
      <c r="K33" s="23"/>
      <c r="L33" s="2"/>
      <c r="M33" s="2"/>
      <c r="N33" s="2"/>
      <c r="O33" s="2"/>
      <c r="P33" s="23"/>
      <c r="Q33" s="23"/>
    </row>
    <row r="34" spans="1:17" s="71" customFormat="1" ht="15">
      <c r="A34" s="39"/>
      <c r="B34" s="4"/>
      <c r="C34" s="4"/>
      <c r="D34" s="4"/>
      <c r="E34" s="85"/>
      <c r="F34" s="107"/>
      <c r="G34" s="108"/>
      <c r="H34" s="109"/>
      <c r="I34" s="30"/>
      <c r="J34" s="30"/>
      <c r="K34" s="30"/>
      <c r="L34" s="2"/>
      <c r="M34" s="2"/>
      <c r="N34" s="2"/>
      <c r="O34" s="2"/>
      <c r="P34" s="30"/>
      <c r="Q34" s="30"/>
    </row>
    <row r="35" spans="1:17" s="61" customFormat="1" ht="12.75" customHeight="1">
      <c r="A35" s="352" t="s">
        <v>27</v>
      </c>
      <c r="B35" s="352"/>
      <c r="C35" s="352"/>
      <c r="D35" s="353"/>
      <c r="E35" s="110"/>
      <c r="F35" s="111">
        <f>J16</f>
        <v>0</v>
      </c>
      <c r="G35" s="112"/>
      <c r="H35" s="113"/>
      <c r="I35" s="2"/>
      <c r="J35" s="2"/>
      <c r="K35" s="2"/>
      <c r="L35" s="2"/>
      <c r="M35" s="2"/>
      <c r="N35" s="2"/>
      <c r="O35" s="2"/>
      <c r="P35" s="2"/>
      <c r="Q35" s="2"/>
    </row>
    <row r="36" spans="1:17" s="61" customFormat="1" ht="12.75" customHeight="1">
      <c r="A36" s="345" t="s">
        <v>28</v>
      </c>
      <c r="B36" s="345"/>
      <c r="C36" s="345"/>
      <c r="D36" s="345"/>
      <c r="E36" s="345"/>
      <c r="F36" s="114">
        <f ca="1">-O29</f>
        <v>0</v>
      </c>
      <c r="G36" s="115"/>
      <c r="H36" s="116"/>
      <c r="I36" s="2"/>
      <c r="J36" s="2"/>
      <c r="K36" s="2"/>
      <c r="L36" s="2"/>
      <c r="M36" s="2"/>
      <c r="N36" s="2"/>
      <c r="O36" s="2"/>
      <c r="P36" s="2"/>
      <c r="Q36" s="2"/>
    </row>
    <row r="37" spans="1:17" s="61" customFormat="1" ht="12.75" customHeight="1">
      <c r="A37" s="275" t="s">
        <v>29</v>
      </c>
      <c r="B37" s="275"/>
      <c r="C37" s="275"/>
      <c r="D37" s="269"/>
      <c r="E37" s="117"/>
      <c r="F37" s="118">
        <f ca="1">F39+F40</f>
        <v>0</v>
      </c>
      <c r="G37" s="119"/>
      <c r="H37" s="118">
        <f>ROUNDDOWN(IF(SUM(H14:H16,H21:H31)&gt;$J$12,$J$12+H35,SUM(H14:H16,H21:H31)+H35),0)</f>
        <v>0</v>
      </c>
      <c r="I37" s="2"/>
      <c r="J37" s="2"/>
      <c r="K37" s="2"/>
      <c r="L37" s="2"/>
      <c r="M37" s="2"/>
      <c r="N37" s="2"/>
      <c r="O37" s="2"/>
      <c r="P37" s="2"/>
      <c r="Q37" s="2"/>
    </row>
    <row r="38" spans="1:17" s="61" customFormat="1" ht="12.75" customHeight="1">
      <c r="A38" s="39"/>
      <c r="B38" s="4"/>
      <c r="C38" s="4"/>
      <c r="D38" s="4"/>
      <c r="E38" s="55"/>
      <c r="F38" s="120"/>
      <c r="G38" s="121"/>
      <c r="H38" s="122"/>
      <c r="I38" s="2"/>
      <c r="J38" s="2"/>
      <c r="K38" s="2"/>
      <c r="L38" s="5"/>
      <c r="M38" s="5"/>
      <c r="N38" s="5"/>
      <c r="O38" s="5"/>
      <c r="P38" s="2"/>
      <c r="Q38" s="2"/>
    </row>
    <row r="39" spans="1:17" s="61" customFormat="1" ht="12.75" customHeight="1">
      <c r="A39" s="338" t="s">
        <v>7</v>
      </c>
      <c r="B39" s="339"/>
      <c r="C39" s="354" t="s">
        <v>4</v>
      </c>
      <c r="D39" s="355"/>
      <c r="E39" s="123"/>
      <c r="F39" s="124">
        <f ca="1">F33/2+F35+F36</f>
        <v>0</v>
      </c>
      <c r="G39" s="121"/>
      <c r="H39" s="122"/>
      <c r="I39" s="2"/>
      <c r="J39" s="6"/>
      <c r="K39" s="125"/>
      <c r="L39" s="5"/>
      <c r="M39" s="5"/>
      <c r="N39" s="5"/>
      <c r="O39" s="5"/>
      <c r="P39" s="2"/>
      <c r="Q39" s="2"/>
    </row>
    <row r="40" spans="1:17" s="61" customFormat="1" ht="12.75" customHeight="1">
      <c r="A40" s="340"/>
      <c r="B40" s="341"/>
      <c r="C40" s="350" t="s">
        <v>12</v>
      </c>
      <c r="D40" s="351"/>
      <c r="E40" s="126"/>
      <c r="F40" s="127">
        <f ca="1">F39</f>
        <v>0</v>
      </c>
      <c r="G40" s="121"/>
      <c r="H40" s="122"/>
      <c r="I40" s="2"/>
      <c r="J40" s="6"/>
      <c r="K40" s="128"/>
      <c r="L40" s="54"/>
      <c r="M40" s="54"/>
      <c r="N40" s="54"/>
      <c r="O40" s="54"/>
      <c r="P40" s="2"/>
      <c r="Q40" s="2"/>
    </row>
    <row r="41" spans="1:17" s="61" customFormat="1" ht="12.75" customHeight="1">
      <c r="A41" s="44"/>
      <c r="B41" s="17"/>
      <c r="C41" s="17"/>
      <c r="D41" s="17"/>
      <c r="E41" s="17"/>
      <c r="F41" s="28"/>
      <c r="G41" s="17"/>
      <c r="H41" s="45"/>
      <c r="I41" s="2"/>
      <c r="J41" s="6"/>
      <c r="K41" s="6"/>
      <c r="L41" s="78"/>
      <c r="M41" s="78"/>
      <c r="N41" s="78"/>
      <c r="O41" s="78"/>
      <c r="P41" s="2"/>
      <c r="Q41" s="2"/>
    </row>
    <row r="42" spans="1:17" s="65" customFormat="1" ht="18" customHeight="1">
      <c r="A42" s="279" t="s">
        <v>0</v>
      </c>
      <c r="B42" s="280"/>
      <c r="C42" s="280"/>
      <c r="D42" s="280"/>
      <c r="E42" s="280"/>
      <c r="F42" s="280"/>
      <c r="G42" s="280"/>
      <c r="H42" s="281"/>
      <c r="I42" s="29"/>
      <c r="J42" s="5"/>
      <c r="K42" s="5"/>
      <c r="L42" s="78"/>
      <c r="M42" s="78"/>
      <c r="N42" s="78"/>
      <c r="O42" s="78"/>
      <c r="P42" s="5"/>
      <c r="Q42" s="5"/>
    </row>
    <row r="43" spans="1:17" s="65" customFormat="1" ht="12.75" customHeight="1">
      <c r="A43" s="342"/>
      <c r="B43" s="343"/>
      <c r="C43" s="343"/>
      <c r="D43" s="343"/>
      <c r="E43" s="343"/>
      <c r="F43" s="343"/>
      <c r="G43" s="343"/>
      <c r="H43" s="344"/>
      <c r="I43" s="5"/>
      <c r="J43" s="5"/>
      <c r="K43" s="5"/>
      <c r="L43" s="78"/>
      <c r="M43" s="78"/>
      <c r="N43" s="78"/>
      <c r="O43" s="78"/>
      <c r="P43" s="5"/>
      <c r="Q43" s="5"/>
    </row>
    <row r="44" spans="1:17" s="66" customFormat="1" ht="12.75" customHeight="1">
      <c r="A44" s="342"/>
      <c r="B44" s="343"/>
      <c r="C44" s="343"/>
      <c r="D44" s="343"/>
      <c r="E44" s="343"/>
      <c r="F44" s="343"/>
      <c r="G44" s="343"/>
      <c r="H44" s="344"/>
      <c r="I44" s="54"/>
      <c r="J44" s="54"/>
      <c r="K44" s="54"/>
      <c r="L44" s="78"/>
      <c r="M44" s="78"/>
      <c r="N44" s="78"/>
      <c r="O44" s="78"/>
      <c r="P44" s="54"/>
      <c r="Q44" s="54"/>
    </row>
    <row r="45" spans="1:17" s="69" customFormat="1" ht="12.75" customHeight="1">
      <c r="A45" s="342"/>
      <c r="B45" s="343"/>
      <c r="C45" s="343"/>
      <c r="D45" s="343"/>
      <c r="E45" s="343"/>
      <c r="F45" s="343"/>
      <c r="G45" s="343"/>
      <c r="H45" s="344"/>
      <c r="I45" s="78"/>
      <c r="J45" s="78"/>
      <c r="K45" s="78"/>
      <c r="L45" s="78"/>
      <c r="M45" s="78"/>
      <c r="N45" s="78"/>
      <c r="O45" s="78"/>
      <c r="P45" s="78"/>
      <c r="Q45" s="78"/>
    </row>
    <row r="46" spans="1:17" s="69" customFormat="1" ht="12.75" customHeight="1">
      <c r="A46" s="342"/>
      <c r="B46" s="343"/>
      <c r="C46" s="343"/>
      <c r="D46" s="343"/>
      <c r="E46" s="343"/>
      <c r="F46" s="343"/>
      <c r="G46" s="343"/>
      <c r="H46" s="344"/>
      <c r="I46" s="78"/>
      <c r="J46" s="78"/>
      <c r="K46" s="78"/>
      <c r="L46" s="78"/>
      <c r="M46" s="78"/>
      <c r="N46" s="78"/>
      <c r="O46" s="78"/>
      <c r="P46" s="78"/>
      <c r="Q46" s="78"/>
    </row>
    <row r="47" spans="1:17" s="69" customFormat="1" ht="12.75" customHeight="1">
      <c r="A47" s="342"/>
      <c r="B47" s="343"/>
      <c r="C47" s="343"/>
      <c r="D47" s="343"/>
      <c r="E47" s="343"/>
      <c r="F47" s="343"/>
      <c r="G47" s="343"/>
      <c r="H47" s="344"/>
      <c r="I47" s="78"/>
      <c r="J47" s="78"/>
      <c r="K47" s="78"/>
      <c r="L47" s="78"/>
      <c r="M47" s="78"/>
      <c r="N47" s="78"/>
      <c r="O47" s="78"/>
      <c r="P47" s="78"/>
      <c r="Q47" s="78"/>
    </row>
    <row r="48" spans="1:17" s="69" customFormat="1" ht="12.75" customHeight="1">
      <c r="A48" s="342"/>
      <c r="B48" s="343"/>
      <c r="C48" s="343"/>
      <c r="D48" s="343"/>
      <c r="E48" s="343"/>
      <c r="F48" s="343"/>
      <c r="G48" s="343"/>
      <c r="H48" s="344"/>
      <c r="I48" s="78"/>
      <c r="J48" s="78"/>
      <c r="K48" s="78"/>
      <c r="L48" s="78"/>
      <c r="M48" s="78"/>
      <c r="N48" s="78"/>
      <c r="O48" s="78"/>
      <c r="P48" s="78"/>
      <c r="Q48" s="78"/>
    </row>
    <row r="49" spans="1:17" s="69" customFormat="1" ht="12.75" customHeight="1">
      <c r="A49" s="342"/>
      <c r="B49" s="343"/>
      <c r="C49" s="343"/>
      <c r="D49" s="343"/>
      <c r="E49" s="343"/>
      <c r="F49" s="343"/>
      <c r="G49" s="343"/>
      <c r="H49" s="344"/>
      <c r="I49" s="78"/>
      <c r="J49" s="78"/>
      <c r="K49" s="78"/>
      <c r="L49" s="78"/>
      <c r="M49" s="78"/>
      <c r="N49" s="78"/>
      <c r="O49" s="78"/>
      <c r="P49" s="78"/>
      <c r="Q49" s="78"/>
    </row>
    <row r="50" spans="1:17" s="69" customFormat="1" ht="12.75" customHeight="1">
      <c r="A50" s="342"/>
      <c r="B50" s="343"/>
      <c r="C50" s="343"/>
      <c r="D50" s="343"/>
      <c r="E50" s="343"/>
      <c r="F50" s="343"/>
      <c r="G50" s="343"/>
      <c r="H50" s="344"/>
      <c r="I50" s="78"/>
      <c r="J50" s="78"/>
      <c r="K50" s="78"/>
      <c r="L50" s="78"/>
      <c r="M50" s="78"/>
      <c r="N50" s="78"/>
      <c r="O50" s="78"/>
      <c r="P50" s="78"/>
      <c r="Q50" s="78"/>
    </row>
    <row r="51" spans="1:17" s="69" customFormat="1" ht="12.75" customHeight="1">
      <c r="A51" s="342"/>
      <c r="B51" s="343"/>
      <c r="C51" s="343"/>
      <c r="D51" s="343"/>
      <c r="E51" s="343"/>
      <c r="F51" s="343"/>
      <c r="G51" s="343"/>
      <c r="H51" s="344"/>
      <c r="I51" s="78"/>
      <c r="J51" s="78"/>
      <c r="K51" s="78"/>
      <c r="L51" s="78"/>
      <c r="M51" s="78"/>
      <c r="N51" s="78"/>
      <c r="O51" s="78"/>
      <c r="P51" s="78"/>
      <c r="Q51" s="78"/>
    </row>
    <row r="52" spans="1:17" s="69" customFormat="1" ht="12.75" customHeight="1">
      <c r="A52" s="342"/>
      <c r="B52" s="343"/>
      <c r="C52" s="343"/>
      <c r="D52" s="343"/>
      <c r="E52" s="343"/>
      <c r="F52" s="343"/>
      <c r="G52" s="343"/>
      <c r="H52" s="344"/>
      <c r="I52" s="78"/>
      <c r="J52" s="78"/>
      <c r="K52" s="78"/>
      <c r="L52" s="78"/>
      <c r="M52" s="78"/>
      <c r="N52" s="78"/>
      <c r="O52" s="78"/>
      <c r="P52" s="78"/>
      <c r="Q52" s="78"/>
    </row>
    <row r="53" spans="1:17" s="69" customFormat="1" ht="12.75" customHeight="1">
      <c r="A53" s="342"/>
      <c r="B53" s="343"/>
      <c r="C53" s="343"/>
      <c r="D53" s="343"/>
      <c r="E53" s="343"/>
      <c r="F53" s="343"/>
      <c r="G53" s="343"/>
      <c r="H53" s="344"/>
      <c r="I53" s="78"/>
      <c r="J53" s="78"/>
      <c r="K53" s="78"/>
      <c r="L53" s="78"/>
      <c r="M53" s="78"/>
      <c r="N53" s="78"/>
      <c r="O53" s="78"/>
      <c r="P53" s="78"/>
      <c r="Q53" s="78"/>
    </row>
    <row r="54" spans="1:17" s="69" customFormat="1" ht="12.75" customHeight="1">
      <c r="A54" s="342"/>
      <c r="B54" s="343"/>
      <c r="C54" s="343"/>
      <c r="D54" s="343"/>
      <c r="E54" s="343"/>
      <c r="F54" s="343"/>
      <c r="G54" s="343"/>
      <c r="H54" s="344"/>
      <c r="I54" s="78"/>
      <c r="J54" s="78"/>
      <c r="K54" s="78"/>
      <c r="L54" s="78"/>
      <c r="M54" s="78"/>
      <c r="N54" s="78"/>
      <c r="O54" s="78"/>
      <c r="P54" s="78"/>
      <c r="Q54" s="78"/>
    </row>
    <row r="55" spans="1:17" s="69" customFormat="1" ht="12.75" customHeight="1">
      <c r="A55" s="342"/>
      <c r="B55" s="343"/>
      <c r="C55" s="343"/>
      <c r="D55" s="343"/>
      <c r="E55" s="343"/>
      <c r="F55" s="343"/>
      <c r="G55" s="343"/>
      <c r="H55" s="344"/>
      <c r="I55" s="78"/>
      <c r="J55" s="78"/>
      <c r="K55" s="78"/>
      <c r="L55" s="78"/>
      <c r="M55" s="78"/>
      <c r="N55" s="78"/>
      <c r="O55" s="78"/>
      <c r="P55" s="78"/>
      <c r="Q55" s="78"/>
    </row>
    <row r="56" spans="1:17" s="69" customFormat="1" ht="12.75" customHeight="1">
      <c r="A56" s="342"/>
      <c r="B56" s="343"/>
      <c r="C56" s="343"/>
      <c r="D56" s="343"/>
      <c r="E56" s="343"/>
      <c r="F56" s="343"/>
      <c r="G56" s="343"/>
      <c r="H56" s="344"/>
      <c r="I56" s="78"/>
      <c r="J56" s="78"/>
      <c r="K56" s="78"/>
      <c r="L56" s="78"/>
      <c r="M56" s="78"/>
      <c r="N56" s="78"/>
      <c r="O56" s="78"/>
      <c r="P56" s="78"/>
      <c r="Q56" s="78"/>
    </row>
    <row r="57" spans="1:17" s="69" customFormat="1" ht="12.75" customHeight="1">
      <c r="A57" s="129"/>
      <c r="B57" s="130"/>
      <c r="C57" s="130"/>
      <c r="D57" s="130"/>
      <c r="E57" s="130"/>
      <c r="F57" s="130"/>
      <c r="G57" s="130"/>
      <c r="H57" s="131"/>
      <c r="I57" s="78"/>
      <c r="J57" s="78"/>
      <c r="K57" s="78"/>
      <c r="L57" s="78"/>
      <c r="M57" s="78"/>
      <c r="N57" s="78"/>
      <c r="O57" s="78"/>
      <c r="P57" s="78"/>
      <c r="Q57" s="78"/>
    </row>
    <row r="58" spans="1:17" s="69" customFormat="1" ht="4.5" customHeight="1">
      <c r="A58" s="129"/>
      <c r="B58" s="130"/>
      <c r="C58" s="130"/>
      <c r="D58" s="130"/>
      <c r="E58" s="130"/>
      <c r="F58" s="130"/>
      <c r="G58" s="130"/>
      <c r="H58" s="131"/>
      <c r="I58" s="78"/>
      <c r="J58" s="78"/>
      <c r="K58" s="78"/>
      <c r="L58" s="12"/>
      <c r="M58" s="12"/>
      <c r="N58" s="12"/>
      <c r="O58" s="12"/>
      <c r="P58" s="78"/>
      <c r="Q58" s="78"/>
    </row>
    <row r="59" spans="1:17" s="69" customFormat="1" ht="10.5" hidden="1" customHeight="1">
      <c r="A59" s="129"/>
      <c r="B59" s="130"/>
      <c r="C59" s="130"/>
      <c r="D59" s="130"/>
      <c r="E59" s="130"/>
      <c r="F59" s="130"/>
      <c r="G59" s="130"/>
      <c r="H59" s="131"/>
      <c r="I59" s="78"/>
      <c r="J59" s="78"/>
      <c r="K59" s="78"/>
      <c r="L59" s="12"/>
      <c r="M59" s="12"/>
      <c r="N59" s="12"/>
      <c r="O59" s="12"/>
      <c r="P59" s="78"/>
      <c r="Q59" s="78"/>
    </row>
    <row r="60" spans="1:17" s="69" customFormat="1" ht="12.75" hidden="1" customHeight="1">
      <c r="A60" s="132"/>
      <c r="F60" s="133"/>
      <c r="H60" s="134"/>
      <c r="I60" s="78"/>
      <c r="J60" s="78"/>
      <c r="K60" s="78"/>
      <c r="L60" s="12"/>
      <c r="M60" s="12"/>
      <c r="N60" s="12"/>
      <c r="O60" s="12"/>
      <c r="P60" s="78"/>
      <c r="Q60" s="78"/>
    </row>
    <row r="61" spans="1:17" s="69" customFormat="1" ht="12.75" customHeight="1">
      <c r="A61" s="72"/>
      <c r="B61" s="58"/>
      <c r="C61" s="62"/>
      <c r="D61" s="62"/>
      <c r="E61" s="58"/>
      <c r="F61" s="73"/>
      <c r="G61" s="62"/>
      <c r="H61" s="74"/>
      <c r="I61" s="78"/>
      <c r="J61" s="78"/>
      <c r="K61" s="78"/>
      <c r="L61" s="12"/>
      <c r="M61" s="12"/>
      <c r="N61" s="12"/>
      <c r="O61" s="12"/>
      <c r="P61" s="78"/>
      <c r="Q61" s="78"/>
    </row>
    <row r="62" spans="1:17">
      <c r="A62" s="72"/>
      <c r="B62" s="58"/>
      <c r="C62" s="58"/>
      <c r="D62" s="62"/>
      <c r="E62" s="58"/>
      <c r="F62" s="73"/>
      <c r="G62" s="62"/>
      <c r="H62" s="74"/>
      <c r="I62" s="78"/>
      <c r="J62" s="78"/>
      <c r="K62" s="78"/>
    </row>
    <row r="63" spans="1:17">
      <c r="A63" s="72"/>
      <c r="B63" s="58"/>
      <c r="C63" s="62"/>
      <c r="D63" s="75"/>
      <c r="E63" s="58"/>
      <c r="F63" s="73"/>
      <c r="G63" s="58"/>
      <c r="H63" s="76"/>
      <c r="I63" s="78"/>
      <c r="J63" s="78"/>
      <c r="K63" s="78"/>
    </row>
    <row r="64" spans="1:17">
      <c r="A64" s="135"/>
      <c r="B64" s="136"/>
      <c r="C64" s="136"/>
      <c r="D64" s="137"/>
      <c r="E64" s="59"/>
      <c r="F64" s="138"/>
      <c r="G64" s="59"/>
      <c r="H64" s="139"/>
      <c r="I64" s="78"/>
      <c r="J64" s="78"/>
      <c r="K64" s="78"/>
    </row>
    <row r="65" spans="1:11">
      <c r="A65" s="78"/>
      <c r="B65" s="78"/>
      <c r="C65" s="78"/>
      <c r="D65" s="6"/>
      <c r="E65" s="6"/>
      <c r="F65" s="40"/>
      <c r="G65" s="6"/>
      <c r="H65" s="6"/>
      <c r="I65" s="78"/>
      <c r="J65" s="78"/>
      <c r="K65" s="78"/>
    </row>
    <row r="66" spans="1:11">
      <c r="A66" s="78"/>
      <c r="B66" s="78"/>
      <c r="C66" s="78"/>
      <c r="D66" s="6"/>
      <c r="E66" s="6"/>
      <c r="F66" s="40"/>
      <c r="G66" s="8"/>
      <c r="H66" s="8"/>
      <c r="I66" s="78"/>
      <c r="J66" s="78"/>
      <c r="K66" s="78"/>
    </row>
    <row r="67" spans="1:11">
      <c r="A67" s="78"/>
      <c r="B67" s="78"/>
      <c r="C67" s="78"/>
      <c r="D67" s="6"/>
      <c r="E67" s="6"/>
      <c r="F67" s="40"/>
      <c r="G67" s="6"/>
      <c r="H67" s="6"/>
      <c r="I67" s="78"/>
      <c r="J67" s="78"/>
      <c r="K67" s="78"/>
    </row>
    <row r="68" spans="1:11">
      <c r="A68" s="78"/>
      <c r="B68" s="78"/>
      <c r="C68" s="78"/>
      <c r="D68" s="6"/>
      <c r="E68" s="6"/>
      <c r="F68" s="40"/>
      <c r="G68" s="8"/>
      <c r="H68" s="8"/>
      <c r="I68" s="78"/>
      <c r="J68" s="78"/>
      <c r="K68" s="78"/>
    </row>
    <row r="69" spans="1:11">
      <c r="A69" s="78"/>
      <c r="B69" s="78"/>
      <c r="C69" s="78"/>
      <c r="D69" s="6"/>
      <c r="E69" s="6"/>
      <c r="F69" s="40"/>
      <c r="G69" s="6"/>
      <c r="H69" s="6"/>
      <c r="I69" s="78"/>
      <c r="J69" s="78"/>
      <c r="K69" s="78"/>
    </row>
    <row r="70" spans="1:11">
      <c r="A70" s="12"/>
      <c r="B70" s="12"/>
      <c r="C70" s="12"/>
      <c r="D70" s="12"/>
      <c r="E70" s="12"/>
      <c r="F70" s="140"/>
      <c r="G70" s="12"/>
      <c r="H70" s="12"/>
      <c r="I70" s="78"/>
      <c r="J70" s="78"/>
      <c r="K70" s="78"/>
    </row>
  </sheetData>
  <mergeCells count="62">
    <mergeCell ref="H21:H22"/>
    <mergeCell ref="A15:B15"/>
    <mergeCell ref="A21:A22"/>
    <mergeCell ref="B21:B22"/>
    <mergeCell ref="C21:D22"/>
    <mergeCell ref="E21:E22"/>
    <mergeCell ref="A1:E1"/>
    <mergeCell ref="A2:F2"/>
    <mergeCell ref="C30:D30"/>
    <mergeCell ref="C31:D31"/>
    <mergeCell ref="C27:D29"/>
    <mergeCell ref="A18:F18"/>
    <mergeCell ref="A12:F12"/>
    <mergeCell ref="A13:B13"/>
    <mergeCell ref="A14:B14"/>
    <mergeCell ref="A16:B16"/>
    <mergeCell ref="A27:A29"/>
    <mergeCell ref="B27:B29"/>
    <mergeCell ref="E27:E29"/>
    <mergeCell ref="B9:C9"/>
    <mergeCell ref="E25:E26"/>
    <mergeCell ref="F25:F26"/>
    <mergeCell ref="A42:H42"/>
    <mergeCell ref="A39:B40"/>
    <mergeCell ref="A43:H56"/>
    <mergeCell ref="A36:E36"/>
    <mergeCell ref="A23:A24"/>
    <mergeCell ref="B23:B24"/>
    <mergeCell ref="C23:D24"/>
    <mergeCell ref="E23:E24"/>
    <mergeCell ref="F23:F24"/>
    <mergeCell ref="G23:G24"/>
    <mergeCell ref="H23:H24"/>
    <mergeCell ref="C40:D40"/>
    <mergeCell ref="A37:D37"/>
    <mergeCell ref="A35:D35"/>
    <mergeCell ref="C39:D39"/>
    <mergeCell ref="C25:D26"/>
    <mergeCell ref="G27:G29"/>
    <mergeCell ref="A19:A20"/>
    <mergeCell ref="B19:B20"/>
    <mergeCell ref="C19:D20"/>
    <mergeCell ref="E19:E20"/>
    <mergeCell ref="A25:A26"/>
    <mergeCell ref="F21:F22"/>
    <mergeCell ref="G21:G22"/>
    <mergeCell ref="H27:H29"/>
    <mergeCell ref="L2:O3"/>
    <mergeCell ref="F19:F20"/>
    <mergeCell ref="G19:G20"/>
    <mergeCell ref="H19:H20"/>
    <mergeCell ref="H25:H26"/>
    <mergeCell ref="F27:F29"/>
    <mergeCell ref="G25:G26"/>
    <mergeCell ref="B3:H3"/>
    <mergeCell ref="B4:H4"/>
    <mergeCell ref="B5:H5"/>
    <mergeCell ref="B6:H6"/>
    <mergeCell ref="B7:H7"/>
    <mergeCell ref="B8:H8"/>
    <mergeCell ref="D9:H9"/>
    <mergeCell ref="B25:B26"/>
  </mergeCells>
  <conditionalFormatting sqref="E30:E31 E23">
    <cfRule type="cellIs" dxfId="3" priority="4" operator="greaterThan">
      <formula>50</formula>
    </cfRule>
  </conditionalFormatting>
  <conditionalFormatting sqref="G30:G31 G23">
    <cfRule type="cellIs" dxfId="2" priority="3" operator="greaterThan">
      <formula>50</formula>
    </cfRule>
  </conditionalFormatting>
  <conditionalFormatting sqref="E21">
    <cfRule type="cellIs" dxfId="1" priority="2" operator="greaterThan">
      <formula>50</formula>
    </cfRule>
  </conditionalFormatting>
  <conditionalFormatting sqref="G21">
    <cfRule type="cellIs" dxfId="0" priority="1" operator="greaterThan">
      <formula>50</formula>
    </cfRule>
  </conditionalFormatting>
  <pageMargins left="0.78740157480314965" right="0.59055118110236227" top="0.78740157480314965" bottom="0.59055118110236227" header="0.31496062992125984" footer="0.31496062992125984"/>
  <pageSetup paperSize="9" scale="89" orientation="portrait" r:id="rId1"/>
  <headerFooter alignWithMargins="0">
    <oddHeader>&amp;L&amp;8Bundesamt für Landwirtschaft&amp;R&amp;8gültig ab 1.1.2021</oddHeader>
    <oddFooter>&amp;L&amp;8&amp;D; &amp;T&amp;C&amp;8Investitionshilfen: Ökologische Ziele&amp;R&amp;8&amp;A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text="30_einzelbetriebliche_massnahmen_2019"/>
    <f:field ref="objsubject" par="" text=""/>
    <f:field ref="objcreatedby" par="" text="Reusser, Samuel, BLW"/>
    <f:field ref="objcreatedat" par="" text="23.10.2018 10:43:06"/>
    <f:field ref="objchangedby" par="" text="Haussener, Ursula, BLW"/>
    <f:field ref="objmodifiedat" par="" text="23.01.2019 16:02:17"/>
    <f:field ref="doc_FSCFOLIO_1_1001_FieldDocumentNumber" par="" text=""/>
    <f:field ref="doc_FSCFOLIO_1_1001_FieldSubject" par="" text=""/>
    <f:field ref="FSCFOLIO_1_1001_FieldCurrentUser" par="" text="BLW Michael Stäuble"/>
    <f:field ref="CCAPRECONFIG_15_1001_Objektname" par="" text="30_einzelbetriebliche_massnahmen_2019"/>
    <f:field ref="CHPRECONFIG_1_1001_Objektname" par="" text="30_einzelbetriebliche_massnahmen_2019"/>
  </f:record>
  <f:record inx="1" ref="">
    <f:field ref="CHPRECONFIG_1_1001_Anrede" par="" text=""/>
    <f:field ref="CHPRECONFIG_1_1001_Titel" par="" text=""/>
    <f:field ref="CHPRECONFIG_1_1001_Vorname" par="" text=""/>
    <f:field ref="CHPRECONFIG_1_1001_Nachname" par="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Robuste Apfelsorten</vt:lpstr>
      <vt:lpstr>+alt+ 73 ÖkoZiele (ohne Zuschl)</vt:lpstr>
      <vt:lpstr>'+alt+ 73 ÖkoZiele (ohne Zuschl)'!Druckbereich</vt:lpstr>
      <vt:lpstr>'Robuste Apfelsorten'!Druckbereich</vt:lpstr>
    </vt:vector>
  </TitlesOfParts>
  <Company>BLW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Stäuble BLW</dc:creator>
  <dc:description>Anpassung SAK</dc:description>
  <cp:lastModifiedBy>Bernet-Jenni Jacqueline VD-GS-ZD-LKG EXT</cp:lastModifiedBy>
  <cp:lastPrinted>2023-11-28T06:40:54Z</cp:lastPrinted>
  <dcterms:created xsi:type="dcterms:W3CDTF">2005-06-28T08:20:52Z</dcterms:created>
  <dcterms:modified xsi:type="dcterms:W3CDTF">2023-12-07T06:54:37Z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4</vt:lpwstr>
  </property>
  <property fmtid="{D5CDD505-2E9C-101B-9397-08002B2CF9AE}" pid="5" name="FSC#EVDCFG@15.1400:ActualVersionCreatedAt">
    <vt:lpwstr>2019-01-23T16:01:45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Reusser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>023.47</vt:lpwstr>
  </property>
  <property fmtid="{D5CDD505-2E9C-101B-9397-08002B2CF9AE}" pid="20" name="FSC#EVDCFG@15.1400:Dossierref">
    <vt:lpwstr>023.47-07320</vt:lpwstr>
  </property>
  <property fmtid="{D5CDD505-2E9C-101B-9397-08002B2CF9AE}" pid="21" name="FSC#EVDCFG@15.1400:FileRespEmail">
    <vt:lpwstr>samuel.reusser@blw.admin.ch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Samuel Reusser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Betriebsentwicklung und Bodenrecht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rsa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+41 58 462 26 65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30_einzelbetriebliche_massnahmen_2019</vt:lpwstr>
  </property>
  <property fmtid="{D5CDD505-2E9C-101B-9397-08002B2CF9AE}" pid="47" name="FSC#EVDCFG@15.1400:UserFunction">
    <vt:lpwstr>Sachbearbeiter/in - FBBE / BLW</vt:lpwstr>
  </property>
  <property fmtid="{D5CDD505-2E9C-101B-9397-08002B2CF9AE}" pid="48" name="FSC#EVDCFG@15.1400:SalutationEnglish">
    <vt:lpwstr>Business Developement Unit</vt:lpwstr>
  </property>
  <property fmtid="{D5CDD505-2E9C-101B-9397-08002B2CF9AE}" pid="49" name="FSC#EVDCFG@15.1400:SalutationFrench">
    <vt:lpwstr>Secteur Développement des exploitations</vt:lpwstr>
  </property>
  <property fmtid="{D5CDD505-2E9C-101B-9397-08002B2CF9AE}" pid="50" name="FSC#EVDCFG@15.1400:SalutationGerman">
    <vt:lpwstr>Fachbereich Betriebsentwicklung</vt:lpwstr>
  </property>
  <property fmtid="{D5CDD505-2E9C-101B-9397-08002B2CF9AE}" pid="51" name="FSC#EVDCFG@15.1400:SalutationItalian">
    <vt:lpwstr>Settore Sviluppo delle aziende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FBBB / BLW</vt:lpwstr>
  </property>
  <property fmtid="{D5CDD505-2E9C-101B-9397-08002B2CF9AE}" pid="57" name="FSC#EVDCFG@15.1400:ResponsibleEditorFirstname">
    <vt:lpwstr>Samuel</vt:lpwstr>
  </property>
  <property fmtid="{D5CDD505-2E9C-101B-9397-08002B2CF9AE}" pid="58" name="FSC#EVDCFG@15.1400:ResponsibleEditorSurname">
    <vt:lpwstr>Reusser</vt:lpwstr>
  </property>
  <property fmtid="{D5CDD505-2E9C-101B-9397-08002B2CF9AE}" pid="59" name="FSC#EVDCFG@15.1400:GroupTitle">
    <vt:lpwstr>Betriebsentwicklung und Bodenrecht</vt:lpwstr>
  </property>
  <property fmtid="{D5CDD505-2E9C-101B-9397-08002B2CF9AE}" pid="60" name="FSC#COOELAK@1.1001:Subject">
    <vt:lpwstr>Administratives FB Betriebsentwicklung 2004 - 2015</vt:lpwstr>
  </property>
  <property fmtid="{D5CDD505-2E9C-101B-9397-08002B2CF9AE}" pid="61" name="FSC#COOELAK@1.1001:FileReference">
    <vt:lpwstr>023.47-07320</vt:lpwstr>
  </property>
  <property fmtid="{D5CDD505-2E9C-101B-9397-08002B2CF9AE}" pid="62" name="FSC#COOELAK@1.1001:FileRefYear">
    <vt:lpwstr>2004</vt:lpwstr>
  </property>
  <property fmtid="{D5CDD505-2E9C-101B-9397-08002B2CF9AE}" pid="63" name="FSC#COOELAK@1.1001:FileRefOrdinal">
    <vt:lpwstr>7320</vt:lpwstr>
  </property>
  <property fmtid="{D5CDD505-2E9C-101B-9397-08002B2CF9AE}" pid="64" name="FSC#COOELAK@1.1001:FileRefOU">
    <vt:lpwstr>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Reusser Samuel, BLW</vt:lpwstr>
  </property>
  <property fmtid="{D5CDD505-2E9C-101B-9397-08002B2CF9AE}" pid="67" name="FSC#COOELAK@1.1001:OwnerExtension">
    <vt:lpwstr>+41 58 462 26 65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Betriebsentwicklung und Bodenrecht (FBBB / BLW)</vt:lpwstr>
  </property>
  <property fmtid="{D5CDD505-2E9C-101B-9397-08002B2CF9AE}" pid="74" name="FSC#COOELAK@1.1001:CreatedAt">
    <vt:lpwstr>23.10.2018</vt:lpwstr>
  </property>
  <property fmtid="{D5CDD505-2E9C-101B-9397-08002B2CF9AE}" pid="75" name="FSC#COOELAK@1.1001:OU">
    <vt:lpwstr>Betriebsentwicklung und Bodenrecht (FBBB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*COO.2101.101.7.1337501*</vt:lpwstr>
  </property>
  <property fmtid="{D5CDD505-2E9C-101B-9397-08002B2CF9AE}" pid="78" name="FSC#COOELAK@1.1001:RefBarCode">
    <vt:lpwstr>*COO.2101.101.6.1442038*</vt:lpwstr>
  </property>
  <property fmtid="{D5CDD505-2E9C-101B-9397-08002B2CF9AE}" pid="79" name="FSC#COOELAK@1.1001:FileRefBarCode">
    <vt:lpwstr>*023.47-07320*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/>
  </property>
  <property fmtid="{D5CDD505-2E9C-101B-9397-08002B2CF9AE}" pid="84" name="FSC#COOELAK@1.1001:ProcessResponsiblePhone">
    <vt:lpwstr/>
  </property>
  <property fmtid="{D5CDD505-2E9C-101B-9397-08002B2CF9AE}" pid="85" name="FSC#COOELAK@1.1001:ProcessResponsibleMail">
    <vt:lpwstr/>
  </property>
  <property fmtid="{D5CDD505-2E9C-101B-9397-08002B2CF9AE}" pid="86" name="FSC#COOELAK@1.1001:ProcessResponsibleFax">
    <vt:lpwstr/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023.47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michael.staeuble@blw.admin.ch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Samuel Reusser</vt:lpwstr>
  </property>
  <property fmtid="{D5CDD505-2E9C-101B-9397-08002B2CF9AE}" pid="102" name="FSC#ATSTATECFG@1.1001:AgentPhone">
    <vt:lpwstr>+41 58 462 26 65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023.47-07320/00025/00006/00001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CAPRECONFIG@15.1001:AddrAnrede">
    <vt:lpwstr/>
  </property>
  <property fmtid="{D5CDD505-2E9C-101B-9397-08002B2CF9AE}" pid="124" name="FSC#CCAPRECONFIG@15.1001:AddrTitel">
    <vt:lpwstr/>
  </property>
  <property fmtid="{D5CDD505-2E9C-101B-9397-08002B2CF9AE}" pid="125" name="FSC#CCAPRECONFIG@15.1001:AddrNachgestellter_Titel">
    <vt:lpwstr/>
  </property>
  <property fmtid="{D5CDD505-2E9C-101B-9397-08002B2CF9AE}" pid="126" name="FSC#CCAPRECONFIG@15.1001:AddrVorname">
    <vt:lpwstr/>
  </property>
  <property fmtid="{D5CDD505-2E9C-101B-9397-08002B2CF9AE}" pid="127" name="FSC#CCAPRECONFIG@15.1001:AddrNachname">
    <vt:lpwstr/>
  </property>
  <property fmtid="{D5CDD505-2E9C-101B-9397-08002B2CF9AE}" pid="128" name="FSC#CCAPRECONFIG@15.1001:AddrzH">
    <vt:lpwstr/>
  </property>
  <property fmtid="{D5CDD505-2E9C-101B-9397-08002B2CF9AE}" pid="129" name="FSC#CCAPRECONFIG@15.1001:AddrGeschlecht">
    <vt:lpwstr/>
  </property>
  <property fmtid="{D5CDD505-2E9C-101B-9397-08002B2CF9AE}" pid="130" name="FSC#CCAPRECONFIG@15.1001:AddrStrasse">
    <vt:lpwstr/>
  </property>
  <property fmtid="{D5CDD505-2E9C-101B-9397-08002B2CF9AE}" pid="131" name="FSC#CCAPRECONFIG@15.1001:AddrHausnummer">
    <vt:lpwstr/>
  </property>
  <property fmtid="{D5CDD505-2E9C-101B-9397-08002B2CF9AE}" pid="132" name="FSC#CCAPRECONFIG@15.1001:AddrStiege">
    <vt:lpwstr/>
  </property>
  <property fmtid="{D5CDD505-2E9C-101B-9397-08002B2CF9AE}" pid="133" name="FSC#CCAPRECONFIG@15.1001:AddrTuer">
    <vt:lpwstr/>
  </property>
  <property fmtid="{D5CDD505-2E9C-101B-9397-08002B2CF9AE}" pid="134" name="FSC#CCAPRECONFIG@15.1001:AddrPostfach">
    <vt:lpwstr/>
  </property>
  <property fmtid="{D5CDD505-2E9C-101B-9397-08002B2CF9AE}" pid="135" name="FSC#CCAPRECONFIG@15.1001:AddrPostleitzahl">
    <vt:lpwstr/>
  </property>
  <property fmtid="{D5CDD505-2E9C-101B-9397-08002B2CF9AE}" pid="136" name="FSC#CCAPRECONFIG@15.1001:AddrOrt">
    <vt:lpwstr/>
  </property>
  <property fmtid="{D5CDD505-2E9C-101B-9397-08002B2CF9AE}" pid="137" name="FSC#CCAPRECONFIG@15.1001:AddrLand">
    <vt:lpwstr/>
  </property>
  <property fmtid="{D5CDD505-2E9C-101B-9397-08002B2CF9AE}" pid="138" name="FSC#CCAPRECONFIG@15.1001:AddrEmail">
    <vt:lpwstr/>
  </property>
  <property fmtid="{D5CDD505-2E9C-101B-9397-08002B2CF9AE}" pid="139" name="FSC#CCAPRECONFIG@15.1001:AddrAdresse">
    <vt:lpwstr/>
  </property>
  <property fmtid="{D5CDD505-2E9C-101B-9397-08002B2CF9AE}" pid="140" name="FSC#CCAPRECONFIG@15.1001:AddrFax">
    <vt:lpwstr/>
  </property>
  <property fmtid="{D5CDD505-2E9C-101B-9397-08002B2CF9AE}" pid="141" name="FSC#CCAPRECONFIG@15.1001:AddrOrganisationsname">
    <vt:lpwstr/>
  </property>
  <property fmtid="{D5CDD505-2E9C-101B-9397-08002B2CF9AE}" pid="142" name="FSC#CCAPRECONFIG@15.1001:AddrOrganisationskurzname">
    <vt:lpwstr/>
  </property>
  <property fmtid="{D5CDD505-2E9C-101B-9397-08002B2CF9AE}" pid="143" name="FSC#CCAPRECONFIG@15.1001:AddrAbschriftsbemerkung">
    <vt:lpwstr/>
  </property>
  <property fmtid="{D5CDD505-2E9C-101B-9397-08002B2CF9AE}" pid="144" name="FSC#CCAPRECONFIG@15.1001:AddrName_Zeile_2">
    <vt:lpwstr/>
  </property>
  <property fmtid="{D5CDD505-2E9C-101B-9397-08002B2CF9AE}" pid="145" name="FSC#CCAPRECONFIG@15.1001:AddrName_Zeile_3">
    <vt:lpwstr/>
  </property>
  <property fmtid="{D5CDD505-2E9C-101B-9397-08002B2CF9AE}" pid="146" name="FSC#CCAPRECONFIG@15.1001:AddrPostalischeAdresse">
    <vt:lpwstr/>
  </property>
  <property fmtid="{D5CDD505-2E9C-101B-9397-08002B2CF9AE}" pid="147" name="FSC#COOSYSTEM@1.1:Container">
    <vt:lpwstr>COO.2101.101.7.1337501</vt:lpwstr>
  </property>
  <property fmtid="{D5CDD505-2E9C-101B-9397-08002B2CF9AE}" pid="148" name="FSC#FSCFOLIO@1.1001:docpropproject">
    <vt:lpwstr/>
  </property>
</Properties>
</file>