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06/relationships/ui/userCustomization" Target="userCustomization/customUI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pu1.uktsg.ch\User\Userhomes_P\iah8030\Desktop\"/>
    </mc:Choice>
  </mc:AlternateContent>
  <bookViews>
    <workbookView xWindow="0" yWindow="0" windowWidth="19200" windowHeight="6828" activeTab="2"/>
  </bookViews>
  <sheets>
    <sheet name="Automatisches Berechnungsblatt" sheetId="2" r:id="rId1"/>
    <sheet name="Manuelle Berechnung" sheetId="3" r:id="rId2"/>
    <sheet name="Berechnungsgrundlagen" sheetId="1" r:id="rId3"/>
  </sheets>
  <definedNames>
    <definedName name="_xlnm.Print_Area" localSheetId="0">'Automatisches Berechnungsblatt'!$A$1:$G$62</definedName>
    <definedName name="_xlnm.Print_Area" localSheetId="2">Berechnungsgrundlagen!$A$1:$G$14</definedName>
    <definedName name="_xlnm.Print_Area" localSheetId="1">'Manuelle Berechnung'!$A$1:$G$36</definedName>
  </definedNames>
  <calcPr calcId="162913"/>
</workbook>
</file>

<file path=xl/calcChain.xml><?xml version="1.0" encoding="utf-8"?>
<calcChain xmlns="http://schemas.openxmlformats.org/spreadsheetml/2006/main">
  <c r="G7" i="3" l="1"/>
  <c r="G6" i="3"/>
  <c r="G8" i="1" l="1"/>
  <c r="G7" i="1"/>
  <c r="A22" i="3"/>
  <c r="A13" i="3"/>
  <c r="C13" i="3" l="1"/>
  <c r="C14" i="3" s="1"/>
  <c r="C22" i="3"/>
  <c r="C23" i="3" s="1"/>
  <c r="C24" i="3" s="1"/>
  <c r="C25" i="3" s="1"/>
  <c r="C26" i="3" s="1"/>
  <c r="C27" i="3" s="1"/>
  <c r="D27" i="3" s="1"/>
  <c r="D23" i="3" l="1"/>
  <c r="E23" i="3" s="1"/>
  <c r="D24" i="3"/>
  <c r="E24" i="3" s="1"/>
  <c r="D26" i="3"/>
  <c r="F26" i="3" s="1"/>
  <c r="G26" i="3" s="1"/>
  <c r="D13" i="3"/>
  <c r="E13" i="3" s="1"/>
  <c r="D22" i="3"/>
  <c r="E22" i="3" s="1"/>
  <c r="E27" i="3"/>
  <c r="F27" i="3"/>
  <c r="G27" i="3" s="1"/>
  <c r="C15" i="3"/>
  <c r="D14" i="3"/>
  <c r="D25" i="3"/>
  <c r="F24" i="3" l="1"/>
  <c r="G24" i="3" s="1"/>
  <c r="F23" i="3"/>
  <c r="G23" i="3" s="1"/>
  <c r="F22" i="3"/>
  <c r="G22" i="3" s="1"/>
  <c r="E26" i="3"/>
  <c r="F13" i="3"/>
  <c r="G13" i="3" s="1"/>
  <c r="E14" i="3"/>
  <c r="F14" i="3"/>
  <c r="G14" i="3" s="1"/>
  <c r="F25" i="3"/>
  <c r="G25" i="3" s="1"/>
  <c r="E25" i="3"/>
  <c r="C16" i="3"/>
  <c r="D15" i="3"/>
  <c r="E15" i="3" l="1"/>
  <c r="F15" i="3"/>
  <c r="G15" i="3" s="1"/>
  <c r="C17" i="3"/>
  <c r="D16" i="3"/>
  <c r="F16" i="3" l="1"/>
  <c r="G16" i="3" s="1"/>
  <c r="E16" i="3"/>
  <c r="C18" i="3"/>
  <c r="D18" i="3" s="1"/>
  <c r="D17" i="3"/>
  <c r="E17" i="3" l="1"/>
  <c r="F17" i="3"/>
  <c r="G17" i="3" s="1"/>
  <c r="F18" i="3"/>
  <c r="G18" i="3" s="1"/>
  <c r="E18" i="3"/>
  <c r="G17" i="2" l="1"/>
  <c r="G9" i="1"/>
  <c r="G12" i="1" s="1"/>
  <c r="G45" i="2" l="1"/>
  <c r="G29" i="2"/>
  <c r="G20" i="2"/>
  <c r="G35" i="2" s="1"/>
  <c r="G11" i="1"/>
  <c r="G53" i="2" l="1"/>
  <c r="G54" i="2" s="1"/>
  <c r="G13" i="1"/>
  <c r="G14" i="1"/>
  <c r="G36" i="2"/>
  <c r="G55" i="2" s="1"/>
  <c r="G30" i="3" s="1"/>
  <c r="G32" i="3" s="1"/>
  <c r="G33" i="3" s="1"/>
  <c r="G35" i="3" s="1"/>
  <c r="G36" i="3" s="1"/>
  <c r="A62" i="2" l="1"/>
  <c r="A60" i="2"/>
</calcChain>
</file>

<file path=xl/sharedStrings.xml><?xml version="1.0" encoding="utf-8"?>
<sst xmlns="http://schemas.openxmlformats.org/spreadsheetml/2006/main" count="96" uniqueCount="86">
  <si>
    <t>Berechnungsblatt für die Bevorschussung von Unterhaltsbeiträgen</t>
  </si>
  <si>
    <t>Name:</t>
  </si>
  <si>
    <t>Vorname:</t>
  </si>
  <si>
    <t>Gültig ab:</t>
  </si>
  <si>
    <t>Wertschriften, Sparguthaben, Barschaft</t>
  </si>
  <si>
    <t>Bruttoerwerbseinkommen</t>
  </si>
  <si>
    <t>- abzüglich Hypothekarschulden</t>
  </si>
  <si>
    <t>- abzüglich andere Schulden</t>
  </si>
  <si>
    <t>= Bruttovermögen</t>
  </si>
  <si>
    <t>= Reinvermögen</t>
  </si>
  <si>
    <t>+ Lebensversicherungen (Rückkaufswert)</t>
  </si>
  <si>
    <t>+ Liegenschaften (Steuerwert)</t>
  </si>
  <si>
    <t>+ Fahrhabe, Viehhabe</t>
  </si>
  <si>
    <t>+ Übriges Vermögen</t>
  </si>
  <si>
    <t>- Beitrag an AHV/IV/EO/ALV</t>
  </si>
  <si>
    <t>- Beiträge für BVG</t>
  </si>
  <si>
    <t>- Gewinnungskosten: Fahrt zur Arbeit</t>
  </si>
  <si>
    <t>- Gewinnungskosten: Auswärtige Verpflegung</t>
  </si>
  <si>
    <t>= Nettoerwerbseinkommen</t>
  </si>
  <si>
    <t>+ Kinder- und Familienzulagen</t>
  </si>
  <si>
    <t>+ Unterhaltsbeiträge (von Dritten)</t>
  </si>
  <si>
    <t>+ Kapitalerträge</t>
  </si>
  <si>
    <t>+ Sozialversicherungsrenten</t>
  </si>
  <si>
    <t>+ Erwerbsersatzleistungen</t>
  </si>
  <si>
    <t>+ Vermögensverzehr (1/15 des Fr. 30'000.- übersteigenden Reinvermögens)</t>
  </si>
  <si>
    <t>= Total Einkommen</t>
  </si>
  <si>
    <t>Kosten für Fremdbetreuung des Kindes</t>
  </si>
  <si>
    <t>Schuldzinsen (ohne Hypothekarzinsen)</t>
  </si>
  <si>
    <t>Unterhaltsbeiträge an Dritte</t>
  </si>
  <si>
    <t>Ungedeckte Kosten aus Krankheit und für medizinische Hilfsmittel</t>
  </si>
  <si>
    <t>= Total Abzüge</t>
  </si>
  <si>
    <t>Anzahl Kinder:</t>
  </si>
  <si>
    <t>Zivilstand (bitte auswählen):</t>
  </si>
  <si>
    <t>Alleinstehend</t>
  </si>
  <si>
    <t>Muster</t>
  </si>
  <si>
    <t>Max</t>
  </si>
  <si>
    <t>Mindesteinkommen (gemäss Art. 4ter GIVU)</t>
  </si>
  <si>
    <t>Lebensbedarf EL Alleinstehende</t>
  </si>
  <si>
    <t>Lebensbedarf EL Ehepaare/eingetragene Partner</t>
  </si>
  <si>
    <t>Bevorschussungsgrenze (gemäss Art. 4quater GIVU)</t>
  </si>
  <si>
    <t>Mindesteinkommen ME (gemäss Art. 4ter GIVU)</t>
  </si>
  <si>
    <t>Berechnungsgrundlagen</t>
  </si>
  <si>
    <t>Mindesteinkommen GIVU Alleinstehende</t>
  </si>
  <si>
    <t>Mindesteinkommen GIVU Ehepaar/eingetragene Partnerschaft/Konkubinat</t>
  </si>
  <si>
    <t>+ Erhöhung Mindesteinkommen GIVU 1 Kind</t>
  </si>
  <si>
    <t>+ Erhöhung Mindesteinkommen GIVU 2 Kinder</t>
  </si>
  <si>
    <t>+ Erhöhung Mindesteinkommen GIVU 3 Kinder (und je weiteres Kind)</t>
  </si>
  <si>
    <t>Aus-/Weiterbildungskosten obhutsberechtigter Elternteil, eingetragene/r Partner/in, Konkubinatspartner/in und Stiefelternteil (um Stipendien vermindert)</t>
  </si>
  <si>
    <t>A. Personalien</t>
  </si>
  <si>
    <t>B. Reinvermögen</t>
  </si>
  <si>
    <t>C. Einkommen (Art. 4bis Abs. 1 und 2 GIVU)</t>
  </si>
  <si>
    <t>D. Abzüge (Art. 4bis Abs. 3 GIVU)</t>
  </si>
  <si>
    <t xml:space="preserve">E. Berechnung und Zusammenfassung </t>
  </si>
  <si>
    <t>F. Anspruch (Art. 4 GIVU)</t>
  </si>
  <si>
    <t>Jahr</t>
  </si>
  <si>
    <t>Monat</t>
  </si>
  <si>
    <t>Grundbetrag alleinstehend</t>
  </si>
  <si>
    <t>Anzahl Kinder</t>
  </si>
  <si>
    <t>Kinder-zuschlag</t>
  </si>
  <si>
    <t>Grundbetrag Paare usw.</t>
  </si>
  <si>
    <t>Lebensbedarf EL</t>
  </si>
  <si>
    <t>Tabelle für manuelle Berechnung</t>
  </si>
  <si>
    <t>Manuelle Berechnung der Bevorschussung</t>
  </si>
  <si>
    <t>Grundsätzliche Anmerkungen</t>
  </si>
  <si>
    <t>Unterhaltsbeitrag (Total)</t>
  </si>
  <si>
    <r>
      <t>Lebensbedarf EL Alleinstehende (</t>
    </r>
    <r>
      <rPr>
        <i/>
        <sz val="10.5"/>
        <color theme="1"/>
        <rFont val="Arial"/>
        <family val="2"/>
      </rPr>
      <t>vorausgefüllt</t>
    </r>
    <r>
      <rPr>
        <sz val="10.5"/>
        <color theme="1"/>
        <rFont val="Arial"/>
        <family val="2"/>
      </rPr>
      <t>)</t>
    </r>
  </si>
  <si>
    <r>
      <t>Lebensbedarf EL Ehepaare/eingetragene Partner (</t>
    </r>
    <r>
      <rPr>
        <i/>
        <sz val="10.5"/>
        <color theme="1"/>
        <rFont val="Arial"/>
        <family val="2"/>
      </rPr>
      <t>vorausgefüllt</t>
    </r>
    <r>
      <rPr>
        <sz val="10.5"/>
        <color theme="1"/>
        <rFont val="Arial"/>
        <family val="2"/>
      </rPr>
      <t>)</t>
    </r>
  </si>
  <si>
    <r>
      <t>Höchste Waisenrente AHV je Kind pro Monat (</t>
    </r>
    <r>
      <rPr>
        <i/>
        <sz val="10.5"/>
        <color theme="1"/>
        <rFont val="Arial"/>
        <family val="2"/>
      </rPr>
      <t>vorausgefüllt</t>
    </r>
    <r>
      <rPr>
        <sz val="10.5"/>
        <color theme="1"/>
        <rFont val="Arial"/>
        <family val="2"/>
      </rPr>
      <t>)</t>
    </r>
  </si>
  <si>
    <t>Kürzungssatz (Differenz in Prozent von Lebensbedarf EL-Alleinstehende + 1/20)</t>
  </si>
  <si>
    <t>Mindesteinkommen (ME)</t>
  </si>
  <si>
    <t>Bevorschussungsgrenze (BG)</t>
  </si>
  <si>
    <t>Auf dem ersten Tabellenblatt wird der Anspruch automatisch berechnet, sofern alle benötigten Angaben eingetragen werden. Auf diesem Tabellenblatt ist es zusätzlich möglich - wie beim alten Formluar - das Ganze manuell zu berechnen (gewisse Formeln sind hinterlegt).</t>
  </si>
  <si>
    <r>
      <t>Lebensbedarf EL Alleinstehende (</t>
    </r>
    <r>
      <rPr>
        <i/>
        <sz val="10.5"/>
        <color theme="1"/>
        <rFont val="Arial"/>
        <family val="2"/>
      </rPr>
      <t>aus Tabellenblatt 1</t>
    </r>
    <r>
      <rPr>
        <sz val="10.5"/>
        <color theme="1"/>
        <rFont val="Arial"/>
        <family val="2"/>
      </rPr>
      <t>)</t>
    </r>
  </si>
  <si>
    <r>
      <t>Lebensbedarf EL Ehepaare/eingetragene Partner (</t>
    </r>
    <r>
      <rPr>
        <i/>
        <sz val="10.5"/>
        <color theme="1"/>
        <rFont val="Arial"/>
        <family val="2"/>
      </rPr>
      <t>aus Tabellenblatt 1</t>
    </r>
    <r>
      <rPr>
        <sz val="10.5"/>
        <color theme="1"/>
        <rFont val="Arial"/>
        <family val="2"/>
      </rPr>
      <t>)</t>
    </r>
  </si>
  <si>
    <t>Berechnung Teilbevorschussung (ME &lt; aEK &lt; BG)</t>
  </si>
  <si>
    <t>anrechenbares Einkommen aEK</t>
  </si>
  <si>
    <r>
      <t>Mindesteinkommen (ME) (</t>
    </r>
    <r>
      <rPr>
        <i/>
        <sz val="10.5"/>
        <color theme="1"/>
        <rFont val="Arial"/>
        <family val="2"/>
      </rPr>
      <t>aus Tabelle oben einfügen</t>
    </r>
    <r>
      <rPr>
        <sz val="10.5"/>
        <color theme="1"/>
        <rFont val="Arial"/>
        <family val="2"/>
      </rPr>
      <t>)</t>
    </r>
  </si>
  <si>
    <r>
      <t>anrechenbares Einkommen (aEK) (</t>
    </r>
    <r>
      <rPr>
        <i/>
        <sz val="10.5"/>
        <color theme="1"/>
        <rFont val="Arial"/>
        <family val="2"/>
      </rPr>
      <t>aus Tabellenblatt 1 übernommen</t>
    </r>
    <r>
      <rPr>
        <sz val="10.5"/>
        <color theme="1"/>
        <rFont val="Arial"/>
        <family val="2"/>
      </rPr>
      <t>)</t>
    </r>
  </si>
  <si>
    <r>
      <t>Unterhaltsbeitrag Total (</t>
    </r>
    <r>
      <rPr>
        <i/>
        <sz val="10.5"/>
        <color theme="1"/>
        <rFont val="Arial"/>
        <family val="2"/>
      </rPr>
      <t>bitte ergänzen</t>
    </r>
    <r>
      <rPr>
        <sz val="10.5"/>
        <color theme="1"/>
        <rFont val="Arial"/>
        <family val="2"/>
      </rPr>
      <t>)</t>
    </r>
  </si>
  <si>
    <t>Differenz aEK-ME</t>
  </si>
  <si>
    <t>Vorschuss je Monat (bis max. höchste Waisenrente der AHV je Kind)</t>
  </si>
  <si>
    <t>Aufgrund der Angaben ergibt sich folgende Anspruchsberechtigung:</t>
  </si>
  <si>
    <t>Aufgrund der Angaben ergibt sich folgender Unterhaltsbetrag pro Monat:</t>
  </si>
  <si>
    <t xml:space="preserve">Die Berechnungsgrundlagen ergeben sich aus dem Gesetz über Inkassohilfe und Vorschüsse für Unterhaltsbeiträge (sGS 911.51; abgekürzt GIVU). 
Dieses Formular ist als Instrument zur Unterstützung für die Gemeinden gedacht. </t>
  </si>
  <si>
    <t>Kürzungssatz (Lebensbedarf EL-Alleinstehende + 1/20)</t>
  </si>
  <si>
    <t>Gekürzter Unterhaltsbeitrag (um Prozentsatz aus Zeile 33)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</si>
</sst>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[$-F800]dddd\,\ mmmm\ dd\,\ yyyy"/>
    <numFmt numFmtId="165" formatCode="&quot;Fr.&quot;\ #,##0.00"/>
    <numFmt numFmtId="166" formatCode="0.0%"/>
  </numFmts>
  <fonts count="24" x14ac:knownFonts="1">
    <font>
      <sz val="10.5"/>
      <color theme="1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sz val="10.5"/>
      <color rgb="FFFFFFF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i/>
      <sz val="10.5"/>
      <color rgb="FF7F7F7F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0"/>
      <name val="Arial"/>
      <family val="2"/>
    </font>
    <font>
      <i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sz val="10.5"/>
      <color rgb="FFFFFFFF"/>
      <name val="Arial"/>
      <family val="2"/>
    </font>
    <font>
      <b/>
      <u/>
      <sz val="10.5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96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theme="0"/>
      </top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6" fillId="0" borderId="7" applyNumberFormat="0" applyFill="0" applyAlignment="0" applyProtection="0"/>
    <xf numFmtId="0" fontId="15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10" fillId="5" borderId="1" applyNumberFormat="0" applyAlignment="0" applyProtection="0"/>
    <xf numFmtId="0" fontId="8" fillId="6" borderId="2" applyNumberFormat="0" applyAlignment="0" applyProtection="0"/>
    <xf numFmtId="0" fontId="9" fillId="6" borderId="1" applyNumberFormat="0" applyAlignment="0" applyProtection="0"/>
    <xf numFmtId="0" fontId="12" fillId="0" borderId="3" applyNumberFormat="0" applyFill="0" applyAlignment="0" applyProtection="0"/>
    <xf numFmtId="0" fontId="14" fillId="7" borderId="4" applyNumberFormat="0" applyAlignment="0" applyProtection="0"/>
    <xf numFmtId="0" fontId="13" fillId="0" borderId="0" applyNumberFormat="0" applyFill="0" applyBorder="0" applyAlignment="0" applyProtection="0"/>
    <xf numFmtId="0" fontId="1" fillId="8" borderId="5" applyNumberFormat="0" applyAlignment="0" applyProtection="0"/>
    <xf numFmtId="0" fontId="1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0" borderId="0">
      <alignment vertical="top"/>
    </xf>
    <xf numFmtId="0" fontId="4" fillId="33" borderId="0">
      <alignment wrapText="1"/>
    </xf>
    <xf numFmtId="0" fontId="4" fillId="33" borderId="0">
      <alignment horizontal="center" textRotation="90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35" borderId="0" xfId="0" applyFill="1"/>
    <xf numFmtId="0" fontId="4" fillId="33" borderId="0" xfId="43" applyFill="1">
      <alignment wrapText="1"/>
    </xf>
    <xf numFmtId="0" fontId="19" fillId="33" borderId="0" xfId="0" applyFont="1" applyFill="1"/>
    <xf numFmtId="49" fontId="0" fillId="35" borderId="0" xfId="0" applyNumberFormat="1" applyFill="1"/>
    <xf numFmtId="49" fontId="3" fillId="35" borderId="0" xfId="42" applyNumberFormat="1" applyFill="1">
      <alignment vertical="top"/>
    </xf>
    <xf numFmtId="49" fontId="20" fillId="35" borderId="0" xfId="0" applyNumberFormat="1" applyFont="1" applyFill="1"/>
    <xf numFmtId="0" fontId="20" fillId="35" borderId="0" xfId="0" applyFont="1" applyFill="1"/>
    <xf numFmtId="49" fontId="21" fillId="35" borderId="0" xfId="0" applyNumberFormat="1" applyFont="1" applyFill="1"/>
    <xf numFmtId="0" fontId="21" fillId="35" borderId="0" xfId="0" applyFont="1" applyFill="1"/>
    <xf numFmtId="49" fontId="0" fillId="35" borderId="0" xfId="0" applyNumberFormat="1" applyFill="1" applyAlignment="1">
      <alignment horizontal="left" vertical="top" wrapText="1"/>
    </xf>
    <xf numFmtId="165" fontId="20" fillId="35" borderId="10" xfId="0" applyNumberFormat="1" applyFont="1" applyFill="1" applyBorder="1"/>
    <xf numFmtId="49" fontId="20" fillId="35" borderId="0" xfId="0" applyNumberFormat="1" applyFont="1" applyFill="1" applyAlignment="1">
      <alignment horizontal="left" vertical="top"/>
    </xf>
    <xf numFmtId="49" fontId="22" fillId="33" borderId="0" xfId="43" applyNumberFormat="1" applyFont="1" applyFill="1" applyAlignment="1"/>
    <xf numFmtId="49" fontId="14" fillId="33" borderId="0" xfId="0" applyNumberFormat="1" applyFont="1" applyFill="1"/>
    <xf numFmtId="165" fontId="0" fillId="34" borderId="9" xfId="0" applyNumberFormat="1" applyFill="1" applyBorder="1" applyProtection="1">
      <protection locked="0"/>
    </xf>
    <xf numFmtId="165" fontId="0" fillId="34" borderId="10" xfId="0" applyNumberFormat="1" applyFill="1" applyBorder="1" applyProtection="1">
      <protection locked="0"/>
    </xf>
    <xf numFmtId="165" fontId="0" fillId="34" borderId="11" xfId="0" applyNumberFormat="1" applyFill="1" applyBorder="1" applyProtection="1">
      <protection locked="0"/>
    </xf>
    <xf numFmtId="165" fontId="20" fillId="35" borderId="11" xfId="0" applyNumberFormat="1" applyFont="1" applyFill="1" applyBorder="1" applyProtection="1">
      <protection locked="0"/>
    </xf>
    <xf numFmtId="165" fontId="21" fillId="35" borderId="12" xfId="0" applyNumberFormat="1" applyFont="1" applyFill="1" applyBorder="1" applyProtection="1">
      <protection locked="0"/>
    </xf>
    <xf numFmtId="165" fontId="21" fillId="35" borderId="13" xfId="0" applyNumberFormat="1" applyFont="1" applyFill="1" applyBorder="1" applyProtection="1">
      <protection locked="0"/>
    </xf>
    <xf numFmtId="165" fontId="20" fillId="35" borderId="10" xfId="0" applyNumberFormat="1" applyFont="1" applyFill="1" applyBorder="1" applyProtection="1">
      <protection locked="0"/>
    </xf>
    <xf numFmtId="49" fontId="0" fillId="35" borderId="0" xfId="0" applyNumberFormat="1" applyFill="1" applyAlignment="1">
      <alignment horizontal="left" vertical="top" wrapText="1"/>
    </xf>
    <xf numFmtId="165" fontId="0" fillId="35" borderId="0" xfId="0" applyNumberFormat="1" applyFill="1"/>
    <xf numFmtId="49" fontId="0" fillId="35" borderId="14" xfId="0" applyNumberFormat="1" applyFill="1" applyBorder="1" applyAlignment="1">
      <alignment vertical="center" wrapText="1"/>
    </xf>
    <xf numFmtId="0" fontId="0" fillId="35" borderId="14" xfId="0" applyFill="1" applyBorder="1" applyAlignment="1">
      <alignment vertical="center" wrapText="1"/>
    </xf>
    <xf numFmtId="0" fontId="0" fillId="35" borderId="14" xfId="0" applyFill="1" applyBorder="1" applyAlignment="1">
      <alignment vertical="center"/>
    </xf>
    <xf numFmtId="165" fontId="20" fillId="35" borderId="14" xfId="0" applyNumberFormat="1" applyFont="1" applyFill="1" applyBorder="1" applyAlignment="1">
      <alignment vertical="center"/>
    </xf>
    <xf numFmtId="49" fontId="0" fillId="35" borderId="14" xfId="0" applyNumberFormat="1" applyFill="1" applyBorder="1"/>
    <xf numFmtId="0" fontId="0" fillId="35" borderId="14" xfId="0" applyFill="1" applyBorder="1"/>
    <xf numFmtId="49" fontId="20" fillId="35" borderId="14" xfId="0" applyNumberFormat="1" applyFont="1" applyFill="1" applyBorder="1"/>
    <xf numFmtId="0" fontId="20" fillId="35" borderId="14" xfId="0" applyFont="1" applyFill="1" applyBorder="1"/>
    <xf numFmtId="165" fontId="0" fillId="35" borderId="9" xfId="0" applyNumberFormat="1" applyFill="1" applyBorder="1" applyProtection="1"/>
    <xf numFmtId="166" fontId="0" fillId="35" borderId="9" xfId="45" applyNumberFormat="1" applyFont="1" applyFill="1" applyBorder="1" applyProtection="1"/>
    <xf numFmtId="165" fontId="0" fillId="35" borderId="14" xfId="0" applyNumberFormat="1" applyFill="1" applyBorder="1"/>
    <xf numFmtId="166" fontId="0" fillId="35" borderId="0" xfId="45" applyNumberFormat="1" applyFont="1" applyFill="1"/>
    <xf numFmtId="165" fontId="20" fillId="35" borderId="11" xfId="0" applyNumberFormat="1" applyFont="1" applyFill="1" applyBorder="1"/>
    <xf numFmtId="165" fontId="23" fillId="35" borderId="9" xfId="0" applyNumberFormat="1" applyFont="1" applyFill="1" applyBorder="1" applyProtection="1"/>
    <xf numFmtId="165" fontId="20" fillId="34" borderId="10" xfId="0" applyNumberFormat="1" applyFont="1" applyFill="1" applyBorder="1" applyProtection="1">
      <protection locked="0"/>
    </xf>
    <xf numFmtId="165" fontId="23" fillId="35" borderId="0" xfId="46" applyNumberFormat="1" applyFont="1" applyFill="1" applyAlignment="1">
      <alignment horizontal="center" vertical="center"/>
    </xf>
    <xf numFmtId="0" fontId="21" fillId="35" borderId="0" xfId="0" applyNumberFormat="1" applyFont="1" applyFill="1" applyAlignment="1">
      <alignment horizontal="center" vertical="center" wrapText="1"/>
    </xf>
    <xf numFmtId="49" fontId="0" fillId="35" borderId="0" xfId="0" applyNumberFormat="1" applyFill="1" applyAlignment="1">
      <alignment horizontal="left" vertical="top" wrapText="1"/>
    </xf>
    <xf numFmtId="49" fontId="0" fillId="34" borderId="9" xfId="0" applyNumberFormat="1" applyFill="1" applyBorder="1" applyAlignment="1" applyProtection="1">
      <alignment horizontal="right"/>
      <protection locked="0"/>
    </xf>
    <xf numFmtId="0" fontId="0" fillId="34" borderId="9" xfId="0" applyNumberFormat="1" applyFill="1" applyBorder="1" applyAlignment="1" applyProtection="1">
      <alignment horizontal="right"/>
      <protection locked="0"/>
    </xf>
    <xf numFmtId="2" fontId="0" fillId="34" borderId="9" xfId="0" applyNumberFormat="1" applyFill="1" applyBorder="1" applyAlignment="1" applyProtection="1">
      <alignment horizontal="right"/>
      <protection locked="0"/>
    </xf>
    <xf numFmtId="164" fontId="0" fillId="34" borderId="9" xfId="0" applyNumberFormat="1" applyFill="1" applyBorder="1" applyAlignment="1" applyProtection="1">
      <alignment horizontal="right"/>
      <protection locked="0"/>
    </xf>
    <xf numFmtId="49" fontId="0" fillId="35" borderId="0" xfId="0" applyNumberFormat="1" applyFont="1" applyFill="1" applyAlignment="1">
      <alignment horizontal="left" vertical="top" wrapText="1"/>
    </xf>
  </cellXfs>
  <cellStyles count="47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6" builtinId="3"/>
    <cellStyle name="Neutral" xfId="8" builtinId="28" customBuiltin="1"/>
    <cellStyle name="Notiz" xfId="15" builtinId="10" customBuiltin="1"/>
    <cellStyle name="Prozent" xfId="45" builtinId="5"/>
    <cellStyle name="Schlecht" xfId="7" builtinId="27" customBuiltin="1"/>
    <cellStyle name="SG SpaltenKopf" xfId="43"/>
    <cellStyle name="SG sSpaltenKopf" xfId="44"/>
    <cellStyle name="SG Titel" xfId="42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8"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rgb="FFFFD9D9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AFAF"/>
        </patternFill>
      </fill>
    </dxf>
  </dxfs>
  <tableStyles count="0" defaultTableStyle="TableStyleMedium9" defaultPivotStyle="PivotStyleLight16"/>
  <colors>
    <mruColors>
      <color rgb="FFFFAFAF"/>
      <color rgb="FFFFD9D9"/>
      <color rgb="FFFFFFFF"/>
      <color rgb="FFFFA3A3"/>
      <color rgb="FF0096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M62"/>
  <sheetViews>
    <sheetView topLeftCell="A22" zoomScale="80" zoomScaleNormal="80" workbookViewId="0">
      <selection activeCell="G50" sqref="G50"/>
    </sheetView>
  </sheetViews>
  <sheetFormatPr baseColWidth="10" defaultColWidth="11" defaultRowHeight="13.8" x14ac:dyDescent="0.25"/>
  <cols>
    <col min="1" max="1" width="10" style="4" customWidth="1"/>
    <col min="2" max="4" width="10" style="1" customWidth="1"/>
    <col min="5" max="5" width="11.69921875" style="1" customWidth="1"/>
    <col min="6" max="6" width="13.09765625" style="1" customWidth="1"/>
    <col min="7" max="7" width="16.69921875" style="1" customWidth="1"/>
    <col min="8" max="16384" width="11" style="1"/>
  </cols>
  <sheetData>
    <row r="1" spans="1:7" ht="22.5" customHeight="1" x14ac:dyDescent="0.25">
      <c r="A1" s="5" t="s">
        <v>0</v>
      </c>
    </row>
    <row r="2" spans="1:7" x14ac:dyDescent="0.25">
      <c r="A2" s="13" t="s">
        <v>48</v>
      </c>
      <c r="B2" s="2"/>
      <c r="C2" s="2"/>
      <c r="D2" s="2"/>
      <c r="E2" s="2"/>
      <c r="F2" s="2"/>
      <c r="G2" s="2"/>
    </row>
    <row r="3" spans="1:7" ht="6.45" customHeight="1" x14ac:dyDescent="0.25"/>
    <row r="4" spans="1:7" ht="13.5" customHeight="1" x14ac:dyDescent="0.25">
      <c r="A4" s="4" t="s">
        <v>1</v>
      </c>
      <c r="B4" s="4"/>
      <c r="C4" s="4"/>
      <c r="D4" s="42" t="s">
        <v>34</v>
      </c>
      <c r="E4" s="42"/>
      <c r="F4" s="42"/>
      <c r="G4" s="42"/>
    </row>
    <row r="5" spans="1:7" ht="13.5" customHeight="1" x14ac:dyDescent="0.25">
      <c r="A5" s="4" t="s">
        <v>2</v>
      </c>
      <c r="B5" s="4"/>
      <c r="C5" s="4"/>
      <c r="D5" s="42" t="s">
        <v>35</v>
      </c>
      <c r="E5" s="42"/>
      <c r="F5" s="42"/>
      <c r="G5" s="42"/>
    </row>
    <row r="6" spans="1:7" ht="13.5" customHeight="1" x14ac:dyDescent="0.25">
      <c r="A6" s="4" t="s">
        <v>32</v>
      </c>
      <c r="B6" s="4"/>
      <c r="C6" s="4"/>
      <c r="D6" s="42" t="s">
        <v>33</v>
      </c>
      <c r="E6" s="42"/>
      <c r="F6" s="42"/>
      <c r="G6" s="42"/>
    </row>
    <row r="7" spans="1:7" ht="13.5" customHeight="1" x14ac:dyDescent="0.25">
      <c r="A7" s="4" t="s">
        <v>31</v>
      </c>
      <c r="B7" s="4"/>
      <c r="C7" s="4"/>
      <c r="D7" s="43">
        <v>1</v>
      </c>
      <c r="E7" s="44"/>
      <c r="F7" s="44"/>
      <c r="G7" s="44"/>
    </row>
    <row r="8" spans="1:7" ht="13.5" customHeight="1" x14ac:dyDescent="0.25">
      <c r="A8" s="4" t="s">
        <v>3</v>
      </c>
      <c r="B8" s="4"/>
      <c r="C8" s="4"/>
      <c r="D8" s="45">
        <v>44927</v>
      </c>
      <c r="E8" s="45"/>
      <c r="F8" s="45"/>
      <c r="G8" s="45"/>
    </row>
    <row r="9" spans="1:7" ht="6.45" customHeight="1" x14ac:dyDescent="0.25"/>
    <row r="10" spans="1:7" ht="13.5" customHeight="1" x14ac:dyDescent="0.25">
      <c r="A10" s="14" t="s">
        <v>49</v>
      </c>
      <c r="B10" s="3"/>
      <c r="C10" s="3"/>
      <c r="D10" s="3"/>
      <c r="E10" s="3"/>
      <c r="F10" s="3"/>
      <c r="G10" s="3"/>
    </row>
    <row r="11" spans="1:7" ht="6.45" customHeight="1" x14ac:dyDescent="0.25"/>
    <row r="12" spans="1:7" ht="13.5" customHeight="1" x14ac:dyDescent="0.25">
      <c r="A12" s="4" t="s">
        <v>4</v>
      </c>
      <c r="G12" s="15">
        <v>0</v>
      </c>
    </row>
    <row r="13" spans="1:7" ht="13.5" customHeight="1" x14ac:dyDescent="0.25">
      <c r="A13" s="4" t="s">
        <v>10</v>
      </c>
      <c r="G13" s="16">
        <v>0</v>
      </c>
    </row>
    <row r="14" spans="1:7" ht="13.5" customHeight="1" x14ac:dyDescent="0.25">
      <c r="A14" s="4" t="s">
        <v>11</v>
      </c>
      <c r="G14" s="16">
        <v>0</v>
      </c>
    </row>
    <row r="15" spans="1:7" ht="13.5" customHeight="1" x14ac:dyDescent="0.25">
      <c r="A15" s="4" t="s">
        <v>12</v>
      </c>
      <c r="G15" s="16">
        <v>0</v>
      </c>
    </row>
    <row r="16" spans="1:7" ht="13.5" customHeight="1" x14ac:dyDescent="0.25">
      <c r="A16" s="4" t="s">
        <v>13</v>
      </c>
      <c r="G16" s="16">
        <v>0</v>
      </c>
    </row>
    <row r="17" spans="1:7" s="7" customFormat="1" ht="13.5" customHeight="1" x14ac:dyDescent="0.3">
      <c r="A17" s="6" t="s">
        <v>8</v>
      </c>
      <c r="G17" s="18">
        <f>SUM(G12:G16)</f>
        <v>0</v>
      </c>
    </row>
    <row r="18" spans="1:7" ht="13.5" customHeight="1" x14ac:dyDescent="0.25">
      <c r="A18" s="4" t="s">
        <v>6</v>
      </c>
      <c r="G18" s="16">
        <v>0</v>
      </c>
    </row>
    <row r="19" spans="1:7" ht="13.5" customHeight="1" x14ac:dyDescent="0.25">
      <c r="A19" s="4" t="s">
        <v>7</v>
      </c>
      <c r="G19" s="17">
        <v>0</v>
      </c>
    </row>
    <row r="20" spans="1:7" s="9" customFormat="1" ht="13.5" customHeight="1" thickBot="1" x14ac:dyDescent="0.3">
      <c r="A20" s="8" t="s">
        <v>9</v>
      </c>
      <c r="G20" s="19">
        <f>G17-G18-G19</f>
        <v>0</v>
      </c>
    </row>
    <row r="21" spans="1:7" ht="6.45" customHeight="1" thickTop="1" x14ac:dyDescent="0.25"/>
    <row r="22" spans="1:7" ht="13.5" customHeight="1" x14ac:dyDescent="0.25">
      <c r="A22" s="14" t="s">
        <v>50</v>
      </c>
      <c r="B22" s="3"/>
      <c r="C22" s="3"/>
      <c r="D22" s="3"/>
      <c r="E22" s="3"/>
      <c r="F22" s="3"/>
      <c r="G22" s="3"/>
    </row>
    <row r="23" spans="1:7" ht="6.45" customHeight="1" x14ac:dyDescent="0.25"/>
    <row r="24" spans="1:7" x14ac:dyDescent="0.25">
      <c r="A24" s="4" t="s">
        <v>5</v>
      </c>
      <c r="G24" s="15">
        <v>70000</v>
      </c>
    </row>
    <row r="25" spans="1:7" x14ac:dyDescent="0.25">
      <c r="A25" s="4" t="s">
        <v>14</v>
      </c>
      <c r="G25" s="16">
        <v>0</v>
      </c>
    </row>
    <row r="26" spans="1:7" x14ac:dyDescent="0.25">
      <c r="A26" s="4" t="s">
        <v>15</v>
      </c>
      <c r="G26" s="16">
        <v>0</v>
      </c>
    </row>
    <row r="27" spans="1:7" x14ac:dyDescent="0.25">
      <c r="A27" s="4" t="s">
        <v>16</v>
      </c>
      <c r="G27" s="16">
        <v>0</v>
      </c>
    </row>
    <row r="28" spans="1:7" x14ac:dyDescent="0.25">
      <c r="A28" s="4" t="s">
        <v>17</v>
      </c>
      <c r="G28" s="16">
        <v>0</v>
      </c>
    </row>
    <row r="29" spans="1:7" s="7" customFormat="1" ht="14.4" x14ac:dyDescent="0.3">
      <c r="A29" s="6" t="s">
        <v>18</v>
      </c>
      <c r="G29" s="18">
        <f>G24-G25-G26-G27-G28</f>
        <v>70000</v>
      </c>
    </row>
    <row r="30" spans="1:7" x14ac:dyDescent="0.25">
      <c r="A30" s="4" t="s">
        <v>19</v>
      </c>
      <c r="G30" s="15">
        <v>0</v>
      </c>
    </row>
    <row r="31" spans="1:7" x14ac:dyDescent="0.25">
      <c r="A31" s="4" t="s">
        <v>20</v>
      </c>
      <c r="G31" s="16">
        <v>0</v>
      </c>
    </row>
    <row r="32" spans="1:7" x14ac:dyDescent="0.25">
      <c r="A32" s="4" t="s">
        <v>21</v>
      </c>
      <c r="G32" s="16">
        <v>0</v>
      </c>
    </row>
    <row r="33" spans="1:10" x14ac:dyDescent="0.25">
      <c r="A33" s="4" t="s">
        <v>22</v>
      </c>
      <c r="G33" s="16">
        <v>0</v>
      </c>
    </row>
    <row r="34" spans="1:10" x14ac:dyDescent="0.25">
      <c r="A34" s="4" t="s">
        <v>23</v>
      </c>
      <c r="G34" s="16">
        <v>0</v>
      </c>
    </row>
    <row r="35" spans="1:10" s="7" customFormat="1" ht="14.4" x14ac:dyDescent="0.3">
      <c r="A35" s="6" t="s">
        <v>24</v>
      </c>
      <c r="G35" s="21">
        <f>IF(G20&gt;30000,(G20-30000)/15,0)</f>
        <v>0</v>
      </c>
    </row>
    <row r="36" spans="1:10" s="9" customFormat="1" ht="14.4" thickBot="1" x14ac:dyDescent="0.3">
      <c r="A36" s="8" t="s">
        <v>25</v>
      </c>
      <c r="G36" s="20">
        <f>SUM(G29:G35)</f>
        <v>70000</v>
      </c>
    </row>
    <row r="37" spans="1:10" ht="11.4" customHeight="1" thickTop="1" x14ac:dyDescent="0.25"/>
    <row r="38" spans="1:10" ht="13.5" customHeight="1" x14ac:dyDescent="0.25">
      <c r="A38" s="14" t="s">
        <v>51</v>
      </c>
      <c r="B38" s="3"/>
      <c r="C38" s="3"/>
      <c r="D38" s="3"/>
      <c r="E38" s="3"/>
      <c r="F38" s="3"/>
      <c r="G38" s="3"/>
    </row>
    <row r="39" spans="1:10" ht="13.8" customHeight="1" x14ac:dyDescent="0.25"/>
    <row r="40" spans="1:10" x14ac:dyDescent="0.25">
      <c r="A40" s="4" t="s">
        <v>26</v>
      </c>
      <c r="G40" s="16">
        <v>0</v>
      </c>
    </row>
    <row r="41" spans="1:10" x14ac:dyDescent="0.25">
      <c r="A41" s="4" t="s">
        <v>29</v>
      </c>
      <c r="G41" s="16">
        <v>0</v>
      </c>
    </row>
    <row r="42" spans="1:10" x14ac:dyDescent="0.25">
      <c r="A42" s="4" t="s">
        <v>27</v>
      </c>
      <c r="G42" s="16">
        <v>0</v>
      </c>
    </row>
    <row r="43" spans="1:10" ht="28.2" customHeight="1" x14ac:dyDescent="0.25">
      <c r="A43" s="41" t="s">
        <v>47</v>
      </c>
      <c r="B43" s="41"/>
      <c r="C43" s="41"/>
      <c r="D43" s="41"/>
      <c r="E43" s="41"/>
      <c r="F43" s="41"/>
      <c r="G43" s="16">
        <v>0</v>
      </c>
      <c r="J43" s="35"/>
    </row>
    <row r="44" spans="1:10" x14ac:dyDescent="0.25">
      <c r="A44" s="4" t="s">
        <v>28</v>
      </c>
      <c r="G44" s="16">
        <v>0</v>
      </c>
    </row>
    <row r="45" spans="1:10" s="9" customFormat="1" ht="14.4" thickBot="1" x14ac:dyDescent="0.3">
      <c r="A45" s="8" t="s">
        <v>30</v>
      </c>
      <c r="G45" s="20">
        <f>SUM(G40:G44)</f>
        <v>0</v>
      </c>
    </row>
    <row r="46" spans="1:10" ht="12.6" customHeight="1" thickTop="1" x14ac:dyDescent="0.25"/>
    <row r="47" spans="1:10" x14ac:dyDescent="0.25">
      <c r="A47" s="14" t="s">
        <v>52</v>
      </c>
      <c r="B47" s="3"/>
      <c r="C47" s="3"/>
      <c r="D47" s="3"/>
      <c r="E47" s="3"/>
      <c r="F47" s="3"/>
      <c r="G47" s="3"/>
    </row>
    <row r="48" spans="1:10" ht="11.4" customHeight="1" x14ac:dyDescent="0.25"/>
    <row r="49" spans="1:13" ht="14.4" x14ac:dyDescent="0.3">
      <c r="A49" s="4" t="s">
        <v>65</v>
      </c>
      <c r="G49" s="38">
        <v>20100</v>
      </c>
      <c r="L49" s="23"/>
    </row>
    <row r="50" spans="1:13" ht="14.4" x14ac:dyDescent="0.3">
      <c r="A50" s="4" t="s">
        <v>66</v>
      </c>
      <c r="G50" s="38">
        <v>30150</v>
      </c>
    </row>
    <row r="51" spans="1:13" ht="14.4" x14ac:dyDescent="0.3">
      <c r="A51" s="4" t="s">
        <v>67</v>
      </c>
      <c r="G51" s="11">
        <v>980</v>
      </c>
    </row>
    <row r="52" spans="1:13" ht="14.4" x14ac:dyDescent="0.3">
      <c r="A52" s="4" t="s">
        <v>64</v>
      </c>
      <c r="G52" s="38">
        <v>5000</v>
      </c>
    </row>
    <row r="53" spans="1:13" s="7" customFormat="1" ht="14.4" x14ac:dyDescent="0.3">
      <c r="A53" s="6" t="s">
        <v>40</v>
      </c>
      <c r="G53" s="11">
        <f>IF(AND('Automatisches Berechnungsblatt'!D6="alleinstehend",'Automatisches Berechnungsblatt'!D7=1),Berechnungsgrundlagen!G9+Berechnungsgrundlagen!G12,IF(AND('Automatisches Berechnungsblatt'!D6="alleinstehend",'Automatisches Berechnungsblatt'!D7=2),Berechnungsgrundlagen!G9+Berechnungsgrundlagen!G12+Berechnungsgrundlagen!G13,IF(AND('Automatisches Berechnungsblatt'!D6="alleinstehend",'Automatisches Berechnungsblatt'!D7=3),Berechnungsgrundlagen!G9+Berechnungsgrundlagen!G12+Berechnungsgrundlagen!G13+Berechnungsgrundlagen!G14,IF(AND('Automatisches Berechnungsblatt'!D6="alleinstehend",'Automatisches Berechnungsblatt'!D7=4),Berechnungsgrundlagen!G9+Berechnungsgrundlagen!G12+Berechnungsgrundlagen!G13+Berechnungsgrundlagen!G14+Berechnungsgrundlagen!G14,IF(AND('Automatisches Berechnungsblatt'!D6="alleinstehend",'Automatisches Berechnungsblatt'!D7=5),Berechnungsgrundlagen!G9+Berechnungsgrundlagen!G12+Berechnungsgrundlagen!G13+Berechnungsgrundlagen!G14+Berechnungsgrundlagen!G14+Berechnungsgrundlagen!G14,IF(AND('Automatisches Berechnungsblatt'!D6="alleinstehend",'Automatisches Berechnungsblatt'!D7=6),Berechnungsgrundlagen!G9+Berechnungsgrundlagen!G12+Berechnungsgrundlagen!G13+Berechnungsgrundlagen!G14+Berechnungsgrundlagen!G14+Berechnungsgrundlagen!G14+Berechnungsgrundlagen!G14,IF(AND('Automatisches Berechnungsblatt'!D6="Ehepaar/eingetragene Partnerschaft/Konkubinat",'Automatisches Berechnungsblatt'!D7=1),Berechnungsgrundlagen!G11+Berechnungsgrundlagen!G12,IF(AND('Automatisches Berechnungsblatt'!D6="Ehepaar/eingetragene Partnerschaft/Konkubinat",'Automatisches Berechnungsblatt'!D7=2),Berechnungsgrundlagen!G11+Berechnungsgrundlagen!G12+Berechnungsgrundlagen!G13,IF(AND('Automatisches Berechnungsblatt'!D6="Ehepaar/eingetragene Partnerschaft/Konkubinat",'Automatisches Berechnungsblatt'!D7=3),Berechnungsgrundlagen!G11+Berechnungsgrundlagen!G12+Berechnungsgrundlagen!G13+Berechnungsgrundlagen!G14,IF(AND('Automatisches Berechnungsblatt'!D6="Ehepaar/eingetragene Partnerschaft/Konkubinat",'Automatisches Berechnungsblatt'!D7=4),Berechnungsgrundlagen!G11+Berechnungsgrundlagen!G12+Berechnungsgrundlagen!G13+Berechnungsgrundlagen!G14+Berechnungsgrundlagen!G14,IF(AND('Automatisches Berechnungsblatt'!D6="Ehepaar/eingetragene Partnerschaft/Konkubinat",'Automatisches Berechnungsblatt'!D7=5),Berechnungsgrundlagen!G11+Berechnungsgrundlagen!G12+Berechnungsgrundlagen!G13+Berechnungsgrundlagen!G14+Berechnungsgrundlagen!G14+Berechnungsgrundlagen!G14,IF(AND('Automatisches Berechnungsblatt'!D6="Ehepaar/eingetragene Partnerschaft/Konkubinat",'Automatisches Berechnungsblatt'!D7=6),Berechnungsgrundlagen!G11+Berechnungsgrundlagen!G12+Berechnungsgrundlagen!G13+Berechnungsgrundlagen!G14+Berechnungsgrundlagen!G14+Berechnungsgrundlagen!G14+Berechnungsgrundlagen!G14,"Eingaben (A) prüfen"))))))))))))</f>
        <v>52762.5</v>
      </c>
    </row>
    <row r="54" spans="1:13" s="7" customFormat="1" ht="14.4" x14ac:dyDescent="0.3">
      <c r="A54" s="6" t="s">
        <v>39</v>
      </c>
      <c r="G54" s="11">
        <f>G53+G49*1.05</f>
        <v>73867.5</v>
      </c>
    </row>
    <row r="55" spans="1:13" s="7" customFormat="1" ht="14.4" x14ac:dyDescent="0.3">
      <c r="A55" s="6" t="s">
        <v>75</v>
      </c>
      <c r="G55" s="11">
        <f>G36-G45</f>
        <v>70000</v>
      </c>
    </row>
    <row r="56" spans="1:13" ht="11.4" customHeight="1" x14ac:dyDescent="0.25"/>
    <row r="57" spans="1:13" x14ac:dyDescent="0.25">
      <c r="A57" s="14" t="s">
        <v>53</v>
      </c>
      <c r="B57" s="3"/>
      <c r="C57" s="3"/>
      <c r="D57" s="3"/>
      <c r="E57" s="3"/>
      <c r="F57" s="3"/>
      <c r="G57" s="3"/>
      <c r="M57" s="23"/>
    </row>
    <row r="58" spans="1:13" ht="15.6" customHeight="1" x14ac:dyDescent="0.25"/>
    <row r="59" spans="1:13" s="7" customFormat="1" ht="16.5" customHeight="1" x14ac:dyDescent="0.3">
      <c r="A59" s="12" t="s">
        <v>81</v>
      </c>
      <c r="G59" s="36"/>
    </row>
    <row r="60" spans="1:13" s="7" customFormat="1" ht="27" customHeight="1" x14ac:dyDescent="0.3">
      <c r="A60" s="40" t="str">
        <f>IF(G55&lt;=G53,"Vollständige Bevorschussung (bis AHV Waisenrente)",IF(AND(G55&gt;G53,G55&lt;=G54),"Teilweise Bevorschussung (gekürzt um "&amp;ROUND((G55-G53)/(G49*1.05)*100,1)&amp;" Prozent)","Kein Anspruch"))</f>
        <v>Teilweise Bevorschussung (gekürzt um 81.7 Prozent)</v>
      </c>
      <c r="B60" s="40"/>
      <c r="C60" s="40"/>
      <c r="D60" s="40"/>
      <c r="E60" s="40"/>
      <c r="F60" s="40"/>
      <c r="G60" s="40"/>
    </row>
    <row r="61" spans="1:13" s="7" customFormat="1" ht="16.5" customHeight="1" x14ac:dyDescent="0.3">
      <c r="A61" s="12" t="s">
        <v>82</v>
      </c>
      <c r="G61" s="11"/>
    </row>
    <row r="62" spans="1:13" ht="27" customHeight="1" x14ac:dyDescent="0.25">
      <c r="A62" s="39">
        <f>IF(G55&lt;=G53,MIN(D7*G51,G52/12),IF(AND(G55&gt;G53,G55&lt;=G54),MIN(D7*G51,(1-(G55-G53)/(G49*1.05))*'Automatisches Berechnungsblatt'!G52/12),0))</f>
        <v>76.354339414040908</v>
      </c>
      <c r="B62" s="39"/>
      <c r="C62" s="39"/>
      <c r="D62" s="39"/>
      <c r="E62" s="39"/>
      <c r="F62" s="39"/>
      <c r="G62" s="39"/>
    </row>
  </sheetData>
  <sheetProtection sheet="1" selectLockedCells="1"/>
  <mergeCells count="8">
    <mergeCell ref="A62:G62"/>
    <mergeCell ref="A60:G60"/>
    <mergeCell ref="A43:F43"/>
    <mergeCell ref="D4:G4"/>
    <mergeCell ref="D5:G5"/>
    <mergeCell ref="D6:G6"/>
    <mergeCell ref="D7:G7"/>
    <mergeCell ref="D8:G8"/>
  </mergeCells>
  <conditionalFormatting sqref="A60:G60">
    <cfRule type="containsText" dxfId="7" priority="13" operator="containsText" text="Kein Anspruch">
      <formula>NOT(ISERROR(SEARCH("Kein Anspruch",A60)))</formula>
    </cfRule>
    <cfRule type="beginsWith" dxfId="6" priority="14" operator="beginsWith" text="Teilweise Bevorschussung">
      <formula>LEFT(A60,LEN("Teilweise Bevorschussung"))="Teilweise Bevorschussung"</formula>
    </cfRule>
    <cfRule type="containsText" dxfId="5" priority="15" operator="containsText" text="Vollständige Bevorschussung (bis AHV Waisenrente)">
      <formula>NOT(ISERROR(SEARCH("Vollständige Bevorschussung (bis AHV Waisenrente)",A60)))</formula>
    </cfRule>
  </conditionalFormatting>
  <conditionalFormatting sqref="D6:G6">
    <cfRule type="expression" dxfId="4" priority="11">
      <formula>ISBLANK(D6)</formula>
    </cfRule>
  </conditionalFormatting>
  <conditionalFormatting sqref="D7:G7">
    <cfRule type="expression" dxfId="3" priority="10">
      <formula>ISBLANK($D$7)</formula>
    </cfRule>
  </conditionalFormatting>
  <conditionalFormatting sqref="G49">
    <cfRule type="expression" dxfId="2" priority="9">
      <formula>ISBLANK(G49)</formula>
    </cfRule>
  </conditionalFormatting>
  <conditionalFormatting sqref="G50">
    <cfRule type="expression" dxfId="1" priority="8">
      <formula>ISBLANK(G50)</formula>
    </cfRule>
  </conditionalFormatting>
  <conditionalFormatting sqref="G52">
    <cfRule type="expression" dxfId="0" priority="1">
      <formula>ISBLANK(G52)</formula>
    </cfRule>
  </conditionalFormatting>
  <dataValidations count="1">
    <dataValidation type="list" allowBlank="1" showInputMessage="1" showErrorMessage="1" sqref="D6:G6">
      <formula1>"Alleinstehend, Ehepaar/eingetragene Partnerschaft/Konkubinat"</formula1>
    </dataValidation>
  </dataValidations>
  <pageMargins left="1.1811023622047245" right="0.39370078740157483" top="1.9685039370078741" bottom="0.9055118110236221" header="0.39370078740157483" footer="0.39370078740157483"/>
  <pageSetup paperSize="9" scale="79" orientation="portrait" r:id="rId1"/>
  <headerFooter scaleWithDoc="0">
    <oddHeader>&amp;LKanton St.Gallen
Departement des Innern
&amp;"Arial,Fett"Amt für Soziales
&amp;"Arial,Standard"Abteilung Familie und Sozialhilfe&amp;R&amp;G</oddHeader>
    <oddFooter>&amp;L&amp;5&amp;F&amp;R&amp;P/&amp;N</oddFooter>
  </headerFooter>
  <rowBreaks count="1" manualBreakCount="1">
    <brk id="45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13" zoomScale="80" zoomScaleNormal="80" zoomScalePageLayoutView="200" workbookViewId="0">
      <selection activeCell="G31" sqref="G31"/>
    </sheetView>
  </sheetViews>
  <sheetFormatPr baseColWidth="10" defaultColWidth="11" defaultRowHeight="13.8" x14ac:dyDescent="0.25"/>
  <cols>
    <col min="1" max="1" width="12.5" style="4" customWidth="1"/>
    <col min="2" max="2" width="6.3984375" style="1" customWidth="1"/>
    <col min="3" max="7" width="12.3984375" style="1" customWidth="1"/>
    <col min="8" max="9" width="11" style="1"/>
    <col min="10" max="11" width="11.5" style="1" bestFit="1" customWidth="1"/>
    <col min="12" max="16384" width="11" style="1"/>
  </cols>
  <sheetData>
    <row r="1" spans="1:11" ht="24.45" customHeight="1" x14ac:dyDescent="0.25">
      <c r="A1" s="5" t="s">
        <v>62</v>
      </c>
    </row>
    <row r="2" spans="1:11" ht="41.25" customHeight="1" x14ac:dyDescent="0.25">
      <c r="A2" s="46" t="s">
        <v>71</v>
      </c>
      <c r="B2" s="46"/>
      <c r="C2" s="46"/>
      <c r="D2" s="46"/>
      <c r="E2" s="46"/>
      <c r="F2" s="46"/>
      <c r="G2" s="46"/>
    </row>
    <row r="3" spans="1:11" ht="4.5" customHeight="1" x14ac:dyDescent="0.25">
      <c r="A3" s="22"/>
      <c r="B3" s="22"/>
      <c r="C3" s="22"/>
      <c r="D3" s="22"/>
      <c r="E3" s="22"/>
      <c r="F3" s="22"/>
      <c r="G3" s="22"/>
    </row>
    <row r="4" spans="1:11" x14ac:dyDescent="0.25">
      <c r="A4" s="13" t="s">
        <v>60</v>
      </c>
      <c r="B4" s="2"/>
      <c r="C4" s="2"/>
      <c r="D4" s="2"/>
      <c r="E4" s="2"/>
      <c r="F4" s="2"/>
      <c r="G4" s="2"/>
    </row>
    <row r="5" spans="1:11" ht="4.2" customHeight="1" x14ac:dyDescent="0.25"/>
    <row r="6" spans="1:11" ht="14.4" x14ac:dyDescent="0.3">
      <c r="A6" s="4" t="s">
        <v>72</v>
      </c>
      <c r="G6" s="11">
        <f>'Automatisches Berechnungsblatt'!G49</f>
        <v>20100</v>
      </c>
    </row>
    <row r="7" spans="1:11" ht="14.4" x14ac:dyDescent="0.3">
      <c r="A7" s="4" t="s">
        <v>73</v>
      </c>
      <c r="G7" s="11">
        <f>'Automatisches Berechnungsblatt'!G50</f>
        <v>30150</v>
      </c>
    </row>
    <row r="8" spans="1:11" ht="3" customHeight="1" x14ac:dyDescent="0.25"/>
    <row r="9" spans="1:11" x14ac:dyDescent="0.25">
      <c r="A9" s="13" t="s">
        <v>61</v>
      </c>
      <c r="B9" s="2"/>
      <c r="C9" s="2"/>
      <c r="D9" s="2"/>
      <c r="E9" s="2"/>
      <c r="F9" s="2"/>
      <c r="G9" s="2"/>
    </row>
    <row r="10" spans="1:11" ht="3.75" customHeight="1" x14ac:dyDescent="0.25"/>
    <row r="11" spans="1:11" ht="29.25" customHeight="1" x14ac:dyDescent="0.25">
      <c r="A11" s="24" t="s">
        <v>56</v>
      </c>
      <c r="B11" s="25" t="s">
        <v>57</v>
      </c>
      <c r="C11" s="25" t="s">
        <v>58</v>
      </c>
      <c r="D11" s="26" t="s">
        <v>69</v>
      </c>
      <c r="E11" s="26"/>
      <c r="F11" s="26" t="s">
        <v>70</v>
      </c>
      <c r="G11" s="27"/>
    </row>
    <row r="12" spans="1:11" x14ac:dyDescent="0.25">
      <c r="A12" s="28"/>
      <c r="B12" s="29"/>
      <c r="C12" s="29"/>
      <c r="D12" s="29" t="s">
        <v>54</v>
      </c>
      <c r="E12" s="29" t="s">
        <v>55</v>
      </c>
      <c r="F12" s="29" t="s">
        <v>54</v>
      </c>
      <c r="G12" s="29" t="s">
        <v>55</v>
      </c>
    </row>
    <row r="13" spans="1:11" x14ac:dyDescent="0.25">
      <c r="A13" s="34">
        <f>2*G6*1.05</f>
        <v>42210</v>
      </c>
      <c r="B13" s="29">
        <v>1</v>
      </c>
      <c r="C13" s="34">
        <f>$A$13*(1/4)</f>
        <v>10552.5</v>
      </c>
      <c r="D13" s="34">
        <f>$A$13+C13</f>
        <v>52762.5</v>
      </c>
      <c r="E13" s="34">
        <f>D13/12</f>
        <v>4396.875</v>
      </c>
      <c r="F13" s="34">
        <f t="shared" ref="F13:F18" si="0">$G$6*1.05+D13</f>
        <v>73867.5</v>
      </c>
      <c r="G13" s="34">
        <f>F13/12</f>
        <v>6155.625</v>
      </c>
    </row>
    <row r="14" spans="1:11" ht="14.4" x14ac:dyDescent="0.3">
      <c r="A14" s="30"/>
      <c r="B14" s="31">
        <v>2</v>
      </c>
      <c r="C14" s="34">
        <f>C13+$A$13*(1/5)</f>
        <v>18994.5</v>
      </c>
      <c r="D14" s="34">
        <f t="shared" ref="D14:D18" si="1">$A$13+C14</f>
        <v>61204.5</v>
      </c>
      <c r="E14" s="34">
        <f t="shared" ref="E14:G18" si="2">D14/12</f>
        <v>5100.375</v>
      </c>
      <c r="F14" s="34">
        <f t="shared" si="0"/>
        <v>82309.5</v>
      </c>
      <c r="G14" s="34">
        <f t="shared" si="2"/>
        <v>6859.125</v>
      </c>
      <c r="K14" s="23"/>
    </row>
    <row r="15" spans="1:11" ht="14.4" x14ac:dyDescent="0.3">
      <c r="A15" s="30"/>
      <c r="B15" s="31">
        <v>3</v>
      </c>
      <c r="C15" s="34">
        <f>C14+$A$13*(1/6)</f>
        <v>26029.5</v>
      </c>
      <c r="D15" s="34">
        <f t="shared" si="1"/>
        <v>68239.5</v>
      </c>
      <c r="E15" s="34">
        <f t="shared" si="2"/>
        <v>5686.625</v>
      </c>
      <c r="F15" s="34">
        <f t="shared" si="0"/>
        <v>89344.5</v>
      </c>
      <c r="G15" s="34">
        <f t="shared" si="2"/>
        <v>7445.375</v>
      </c>
    </row>
    <row r="16" spans="1:11" ht="14.4" x14ac:dyDescent="0.3">
      <c r="A16" s="30"/>
      <c r="B16" s="31">
        <v>4</v>
      </c>
      <c r="C16" s="34">
        <f>C15+$A$13*(1/6)</f>
        <v>33064.5</v>
      </c>
      <c r="D16" s="34">
        <f t="shared" si="1"/>
        <v>75274.5</v>
      </c>
      <c r="E16" s="34">
        <f t="shared" si="2"/>
        <v>6272.875</v>
      </c>
      <c r="F16" s="34">
        <f t="shared" si="0"/>
        <v>96379.5</v>
      </c>
      <c r="G16" s="34">
        <f t="shared" si="2"/>
        <v>8031.625</v>
      </c>
    </row>
    <row r="17" spans="1:10" ht="14.4" x14ac:dyDescent="0.3">
      <c r="A17" s="30"/>
      <c r="B17" s="31">
        <v>5</v>
      </c>
      <c r="C17" s="34">
        <f>C16+$A$13*(1/6)</f>
        <v>40099.5</v>
      </c>
      <c r="D17" s="34">
        <f t="shared" si="1"/>
        <v>82309.5</v>
      </c>
      <c r="E17" s="34">
        <f t="shared" si="2"/>
        <v>6859.125</v>
      </c>
      <c r="F17" s="34">
        <f t="shared" si="0"/>
        <v>103414.5</v>
      </c>
      <c r="G17" s="34">
        <f t="shared" si="2"/>
        <v>8617.875</v>
      </c>
      <c r="J17" s="23"/>
    </row>
    <row r="18" spans="1:10" ht="14.4" x14ac:dyDescent="0.3">
      <c r="A18" s="30"/>
      <c r="B18" s="31">
        <v>6</v>
      </c>
      <c r="C18" s="34">
        <f>C17+$A$13*(1/6)</f>
        <v>47134.5</v>
      </c>
      <c r="D18" s="34">
        <f t="shared" si="1"/>
        <v>89344.5</v>
      </c>
      <c r="E18" s="34">
        <f t="shared" si="2"/>
        <v>7445.375</v>
      </c>
      <c r="F18" s="34">
        <f t="shared" si="0"/>
        <v>110449.5</v>
      </c>
      <c r="G18" s="34">
        <f t="shared" si="2"/>
        <v>9204.125</v>
      </c>
    </row>
    <row r="20" spans="1:10" ht="30.75" customHeight="1" x14ac:dyDescent="0.25">
      <c r="A20" s="24" t="s">
        <v>59</v>
      </c>
      <c r="B20" s="25" t="s">
        <v>57</v>
      </c>
      <c r="C20" s="25" t="s">
        <v>58</v>
      </c>
      <c r="D20" s="26" t="s">
        <v>69</v>
      </c>
      <c r="E20" s="26"/>
      <c r="F20" s="26" t="s">
        <v>70</v>
      </c>
      <c r="G20" s="27"/>
    </row>
    <row r="21" spans="1:10" x14ac:dyDescent="0.25">
      <c r="A21" s="28"/>
      <c r="B21" s="29"/>
      <c r="C21" s="29"/>
      <c r="D21" s="29" t="s">
        <v>54</v>
      </c>
      <c r="E21" s="29" t="s">
        <v>55</v>
      </c>
      <c r="F21" s="29" t="s">
        <v>54</v>
      </c>
      <c r="G21" s="29" t="s">
        <v>55</v>
      </c>
    </row>
    <row r="22" spans="1:10" x14ac:dyDescent="0.25">
      <c r="A22" s="34">
        <f>2*G7*1.05</f>
        <v>63315</v>
      </c>
      <c r="B22" s="29">
        <v>1</v>
      </c>
      <c r="C22" s="34">
        <f>$A$13*(1/4)</f>
        <v>10552.5</v>
      </c>
      <c r="D22" s="34">
        <f>$A$22+C22</f>
        <v>73867.5</v>
      </c>
      <c r="E22" s="34">
        <f>D22/12</f>
        <v>6155.625</v>
      </c>
      <c r="F22" s="34">
        <f t="shared" ref="F22:F27" si="3">$G$6*1.05+D22</f>
        <v>94972.5</v>
      </c>
      <c r="G22" s="34">
        <f>F22/12</f>
        <v>7914.375</v>
      </c>
    </row>
    <row r="23" spans="1:10" ht="14.4" x14ac:dyDescent="0.3">
      <c r="A23" s="30"/>
      <c r="B23" s="31">
        <v>2</v>
      </c>
      <c r="C23" s="34">
        <f>C22+$A$13*(1/5)</f>
        <v>18994.5</v>
      </c>
      <c r="D23" s="34">
        <f t="shared" ref="D23:D27" si="4">$A$22+C23</f>
        <v>82309.5</v>
      </c>
      <c r="E23" s="34">
        <f t="shared" ref="E23:E27" si="5">D23/12</f>
        <v>6859.125</v>
      </c>
      <c r="F23" s="34">
        <f t="shared" si="3"/>
        <v>103414.5</v>
      </c>
      <c r="G23" s="34">
        <f t="shared" ref="G23:G27" si="6">F23/12</f>
        <v>8617.875</v>
      </c>
    </row>
    <row r="24" spans="1:10" ht="14.4" x14ac:dyDescent="0.3">
      <c r="A24" s="30"/>
      <c r="B24" s="31">
        <v>3</v>
      </c>
      <c r="C24" s="34">
        <f>C23+$A$13*(1/6)</f>
        <v>26029.5</v>
      </c>
      <c r="D24" s="34">
        <f t="shared" si="4"/>
        <v>89344.5</v>
      </c>
      <c r="E24" s="34">
        <f t="shared" si="5"/>
        <v>7445.375</v>
      </c>
      <c r="F24" s="34">
        <f t="shared" si="3"/>
        <v>110449.5</v>
      </c>
      <c r="G24" s="34">
        <f t="shared" si="6"/>
        <v>9204.125</v>
      </c>
    </row>
    <row r="25" spans="1:10" ht="14.4" x14ac:dyDescent="0.3">
      <c r="A25" s="30"/>
      <c r="B25" s="31">
        <v>4</v>
      </c>
      <c r="C25" s="34">
        <f>C24+$A$13*(1/6)</f>
        <v>33064.5</v>
      </c>
      <c r="D25" s="34">
        <f t="shared" si="4"/>
        <v>96379.5</v>
      </c>
      <c r="E25" s="34">
        <f t="shared" si="5"/>
        <v>8031.625</v>
      </c>
      <c r="F25" s="34">
        <f t="shared" si="3"/>
        <v>117484.5</v>
      </c>
      <c r="G25" s="34">
        <f t="shared" si="6"/>
        <v>9790.375</v>
      </c>
    </row>
    <row r="26" spans="1:10" ht="14.4" x14ac:dyDescent="0.3">
      <c r="A26" s="30"/>
      <c r="B26" s="31">
        <v>5</v>
      </c>
      <c r="C26" s="34">
        <f>C25+$A$13*(1/6)</f>
        <v>40099.5</v>
      </c>
      <c r="D26" s="34">
        <f t="shared" si="4"/>
        <v>103414.5</v>
      </c>
      <c r="E26" s="34">
        <f t="shared" si="5"/>
        <v>8617.875</v>
      </c>
      <c r="F26" s="34">
        <f t="shared" si="3"/>
        <v>124519.5</v>
      </c>
      <c r="G26" s="34">
        <f t="shared" si="6"/>
        <v>10376.625</v>
      </c>
    </row>
    <row r="27" spans="1:10" ht="14.4" x14ac:dyDescent="0.3">
      <c r="A27" s="30"/>
      <c r="B27" s="31">
        <v>6</v>
      </c>
      <c r="C27" s="34">
        <f>C26+$A$13*(1/6)</f>
        <v>47134.5</v>
      </c>
      <c r="D27" s="34">
        <f t="shared" si="4"/>
        <v>110449.5</v>
      </c>
      <c r="E27" s="34">
        <f t="shared" si="5"/>
        <v>9204.125</v>
      </c>
      <c r="F27" s="34">
        <f t="shared" si="3"/>
        <v>131554.5</v>
      </c>
      <c r="G27" s="34">
        <f t="shared" si="6"/>
        <v>10962.875</v>
      </c>
    </row>
    <row r="28" spans="1:10" ht="3.75" customHeight="1" x14ac:dyDescent="0.25"/>
    <row r="29" spans="1:10" x14ac:dyDescent="0.25">
      <c r="A29" s="13" t="s">
        <v>74</v>
      </c>
      <c r="B29" s="2"/>
      <c r="C29" s="2"/>
      <c r="D29" s="2"/>
      <c r="E29" s="2"/>
      <c r="F29" s="2"/>
      <c r="G29" s="2"/>
    </row>
    <row r="30" spans="1:10" ht="14.4" x14ac:dyDescent="0.3">
      <c r="A30" s="4" t="s">
        <v>77</v>
      </c>
      <c r="G30" s="32">
        <f>'Automatisches Berechnungsblatt'!G55</f>
        <v>70000</v>
      </c>
    </row>
    <row r="31" spans="1:10" ht="14.4" x14ac:dyDescent="0.3">
      <c r="A31" s="4" t="s">
        <v>76</v>
      </c>
      <c r="G31" s="15">
        <v>52762.5</v>
      </c>
    </row>
    <row r="32" spans="1:10" x14ac:dyDescent="0.25">
      <c r="A32" s="4" t="s">
        <v>79</v>
      </c>
      <c r="G32" s="32">
        <f>G30-G31</f>
        <v>17237.5</v>
      </c>
    </row>
    <row r="33" spans="1:7" x14ac:dyDescent="0.25">
      <c r="A33" s="4" t="s">
        <v>68</v>
      </c>
      <c r="G33" s="33">
        <f>G32/(G6+G6/20)</f>
        <v>0.81674958540630183</v>
      </c>
    </row>
    <row r="34" spans="1:7" ht="14.4" x14ac:dyDescent="0.3">
      <c r="A34" s="4" t="s">
        <v>78</v>
      </c>
      <c r="G34" s="15">
        <v>7200</v>
      </c>
    </row>
    <row r="35" spans="1:7" x14ac:dyDescent="0.25">
      <c r="A35" s="4" t="s">
        <v>85</v>
      </c>
      <c r="G35" s="32">
        <f>IF(G34*(1-G33)&lt;0,0,G34*(1-G33))</f>
        <v>1319.4029850746269</v>
      </c>
    </row>
    <row r="36" spans="1:7" x14ac:dyDescent="0.25">
      <c r="A36" s="4" t="s">
        <v>80</v>
      </c>
      <c r="G36" s="37">
        <f>IF(G35/12&lt;0,0,G35/12)</f>
        <v>109.95024875621891</v>
      </c>
    </row>
  </sheetData>
  <sheetProtection sheet="1" objects="1" scenarios="1" selectLockedCells="1"/>
  <mergeCells count="1">
    <mergeCell ref="A2:G2"/>
  </mergeCells>
  <pageMargins left="1.1811023622047245" right="0.39370078740157483" top="1.9685039370078741" bottom="0.9055118110236221" header="0.39370078740157483" footer="0.39370078740157483"/>
  <pageSetup paperSize="9" orientation="portrait" r:id="rId1"/>
  <headerFooter scaleWithDoc="0">
    <oddHeader>&amp;LKanton St.Gallen
Departement des Innern
&amp;"Arial,Fett"Amt für Soziales
&amp;"Arial,Standard"Abteilung Familie und Sozialhilfe&amp;R&amp;G</oddHeader>
    <oddFooter>&amp;L&amp;5&amp;F&amp;R&amp;P/&amp;N</oddFooter>
  </headerFooter>
  <ignoredErrors>
    <ignoredError sqref="F13:F19 F21:F27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G14"/>
  <sheetViews>
    <sheetView tabSelected="1" zoomScale="85" zoomScaleNormal="85" zoomScalePageLayoutView="200" workbookViewId="0">
      <selection activeCell="A5" sqref="A5:XFD5"/>
    </sheetView>
  </sheetViews>
  <sheetFormatPr baseColWidth="10" defaultColWidth="11" defaultRowHeight="13.8" x14ac:dyDescent="0.25"/>
  <cols>
    <col min="1" max="1" width="11" style="4" customWidth="1"/>
    <col min="2" max="2" width="6.3984375" style="1" customWidth="1"/>
    <col min="3" max="7" width="11.69921875" style="1" customWidth="1"/>
    <col min="8" max="9" width="11" style="1"/>
    <col min="10" max="11" width="11.5" style="1" bestFit="1" customWidth="1"/>
    <col min="12" max="16384" width="11" style="1"/>
  </cols>
  <sheetData>
    <row r="1" spans="1:7" ht="24.45" customHeight="1" x14ac:dyDescent="0.25">
      <c r="A1" s="5" t="s">
        <v>41</v>
      </c>
    </row>
    <row r="2" spans="1:7" x14ac:dyDescent="0.25">
      <c r="A2" s="13" t="s">
        <v>63</v>
      </c>
      <c r="B2" s="2"/>
      <c r="C2" s="2"/>
      <c r="D2" s="2"/>
      <c r="E2" s="2"/>
      <c r="F2" s="2"/>
      <c r="G2" s="2"/>
    </row>
    <row r="3" spans="1:7" ht="87.75" customHeight="1" x14ac:dyDescent="0.25">
      <c r="A3" s="41" t="s">
        <v>83</v>
      </c>
      <c r="B3" s="41"/>
      <c r="C3" s="41"/>
      <c r="D3" s="41"/>
      <c r="E3" s="41"/>
      <c r="F3" s="41"/>
      <c r="G3" s="41"/>
    </row>
    <row r="4" spans="1:7" ht="4.5" customHeight="1" x14ac:dyDescent="0.25">
      <c r="A4" s="10"/>
      <c r="B4" s="10"/>
      <c r="C4" s="10"/>
      <c r="D4" s="10"/>
      <c r="E4" s="10"/>
      <c r="F4" s="10"/>
      <c r="G4" s="10"/>
    </row>
    <row r="5" spans="1:7" x14ac:dyDescent="0.25">
      <c r="A5" s="13" t="s">
        <v>36</v>
      </c>
      <c r="B5" s="2"/>
      <c r="C5" s="2"/>
      <c r="D5" s="2"/>
      <c r="E5" s="2"/>
      <c r="F5" s="2"/>
      <c r="G5" s="2"/>
    </row>
    <row r="6" spans="1:7" ht="4.2" customHeight="1" x14ac:dyDescent="0.25"/>
    <row r="7" spans="1:7" ht="14.4" x14ac:dyDescent="0.3">
      <c r="A7" s="4" t="s">
        <v>37</v>
      </c>
      <c r="G7" s="11">
        <f>'Automatisches Berechnungsblatt'!G49</f>
        <v>20100</v>
      </c>
    </row>
    <row r="8" spans="1:7" ht="14.4" x14ac:dyDescent="0.3">
      <c r="A8" s="4" t="s">
        <v>38</v>
      </c>
      <c r="G8" s="11">
        <f>'Automatisches Berechnungsblatt'!G50</f>
        <v>30150</v>
      </c>
    </row>
    <row r="9" spans="1:7" s="7" customFormat="1" ht="14.4" x14ac:dyDescent="0.3">
      <c r="A9" s="6" t="s">
        <v>42</v>
      </c>
      <c r="G9" s="11">
        <f>2*G7*1.05</f>
        <v>42210</v>
      </c>
    </row>
    <row r="10" spans="1:7" s="7" customFormat="1" ht="14.4" x14ac:dyDescent="0.3">
      <c r="A10" s="6" t="s">
        <v>84</v>
      </c>
      <c r="G10" s="11">
        <v>21105</v>
      </c>
    </row>
    <row r="11" spans="1:7" s="7" customFormat="1" ht="14.4" x14ac:dyDescent="0.3">
      <c r="A11" s="6" t="s">
        <v>43</v>
      </c>
      <c r="G11" s="11">
        <f>2*G8*1.05</f>
        <v>63315</v>
      </c>
    </row>
    <row r="12" spans="1:7" s="7" customFormat="1" ht="14.4" x14ac:dyDescent="0.3">
      <c r="A12" s="6" t="s">
        <v>44</v>
      </c>
      <c r="G12" s="11">
        <f>$G$9*1/4</f>
        <v>10552.5</v>
      </c>
    </row>
    <row r="13" spans="1:7" s="7" customFormat="1" ht="14.4" x14ac:dyDescent="0.3">
      <c r="A13" s="6" t="s">
        <v>45</v>
      </c>
      <c r="G13" s="11">
        <f>$G$9*1/5</f>
        <v>8442</v>
      </c>
    </row>
    <row r="14" spans="1:7" s="7" customFormat="1" ht="14.4" x14ac:dyDescent="0.3">
      <c r="A14" s="6" t="s">
        <v>46</v>
      </c>
      <c r="G14" s="11">
        <f>$G$9*1/6</f>
        <v>7035</v>
      </c>
    </row>
  </sheetData>
  <sheetProtection sheet="1" objects="1" scenarios="1" selectLockedCells="1"/>
  <mergeCells count="1">
    <mergeCell ref="A3:G3"/>
  </mergeCells>
  <pageMargins left="1.1811023622047245" right="0.39370078740157483" top="1.9685039370078741" bottom="0.9055118110236221" header="0.39370078740157483" footer="0.39370078740157483"/>
  <pageSetup paperSize="9" orientation="portrait" r:id="rId1"/>
  <headerFooter scaleWithDoc="0">
    <oddHeader>&amp;LKanton St.Gallen
Departement des Innern
&amp;"Arial,Fett"Amt für Soziales
&amp;"Arial,Standard"Abteilung Familie und Sozialhilfe&amp;R&amp;G</oddHeader>
    <oddFooter>&amp;L&amp;5&amp;F&amp;R&amp;P/&amp;N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Automatisches Berechnungsblatt</vt:lpstr>
      <vt:lpstr>Manuelle Berechnung</vt:lpstr>
      <vt:lpstr>Berechnungsgrundlagen</vt:lpstr>
      <vt:lpstr>'Automatisches Berechnungsblatt'!Druckbereich</vt:lpstr>
      <vt:lpstr>Berechnungsgrundlagen!Druckbereich</vt:lpstr>
      <vt:lpstr>'Manuelle Berechnung'!Druckbereich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Bertozzi Armando DI-AfSO-Stab</dc:creator>
  <cp:lastModifiedBy>Civic Adela DI-AfSO-FS</cp:lastModifiedBy>
  <cp:lastPrinted>2022-11-16T16:07:34Z</cp:lastPrinted>
  <dcterms:created xsi:type="dcterms:W3CDTF">2011-02-02T14:43:07Z</dcterms:created>
  <dcterms:modified xsi:type="dcterms:W3CDTF">2023-03-10T08:13:49Z</dcterms:modified>
</cp:coreProperties>
</file>

<file path=userCustomization/customUI.xml><?xml version="1.0" encoding="utf-8"?>
<mso:customUI xmlns:doc="http://schemas.microsoft.com/office/2006/01/customui/currentDocument" xmlns:mso="http://schemas.microsoft.com/office/2006/01/customui">
  <mso:ribbon>
    <mso:qat>
      <mso:documentControls>
        <mso:separator idQ="doc:sep1" visible="true"/>
        <mso:button idQ="doc:KopfZeile_Links_OrganisationsStufen_Eingeben_1" visible="true" label="KopfZeile_Links_OrganisationsStufen_Eingeben" onAction="KopfZeile_Links_OrganisationsStufen_Eingeben" imageMso="BlackAndWhiteInverseGrayscale"/>
        <mso:separator idQ="doc:sep2" visible="true"/>
      </mso:documentControls>
    </mso:qat>
  </mso:ribbon>
</mso:customUI>
</file>